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\Desktop\Lea\FINANCIJSKI PLAN\FINANCIJSKI PLAN 2024\"/>
    </mc:Choice>
  </mc:AlternateContent>
  <bookViews>
    <workbookView xWindow="0" yWindow="0" windowWidth="22575" windowHeight="10425" activeTab="2"/>
  </bookViews>
  <sheets>
    <sheet name="SAŽETAK" sheetId="1" r:id="rId1"/>
    <sheet name=" Račun prihoda i rashoda" sheetId="3" r:id="rId2"/>
    <sheet name="Rashodi prema funkcijskoj kl" sheetId="5" r:id="rId3"/>
    <sheet name="Prihodi i rashodi po izvorima" sheetId="8" r:id="rId4"/>
    <sheet name="POSEBNI DIO" sheetId="7" r:id="rId5"/>
  </sheets>
  <definedNames>
    <definedName name="_xlnm._FilterDatabase" localSheetId="4" hidden="1">'POSEBNI DIO'!$A$10:$J$388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3" l="1"/>
  <c r="I62" i="3"/>
  <c r="H271" i="7"/>
  <c r="I271" i="7"/>
  <c r="J271" i="7"/>
  <c r="C25" i="8" l="1"/>
  <c r="D25" i="8"/>
  <c r="E25" i="8"/>
  <c r="F25" i="8"/>
  <c r="B25" i="8"/>
  <c r="C10" i="8"/>
  <c r="D10" i="8"/>
  <c r="E10" i="8"/>
  <c r="F10" i="8"/>
  <c r="B10" i="8"/>
  <c r="K10" i="1" l="1"/>
  <c r="L10" i="1"/>
  <c r="J10" i="1"/>
  <c r="H12" i="3"/>
  <c r="I12" i="3"/>
  <c r="H17" i="3"/>
  <c r="I17" i="3"/>
  <c r="H23" i="3"/>
  <c r="I23" i="3"/>
  <c r="H27" i="3"/>
  <c r="I27" i="3"/>
  <c r="I31" i="3"/>
  <c r="G12" i="3"/>
  <c r="G15" i="3"/>
  <c r="G17" i="3"/>
  <c r="G23" i="3"/>
  <c r="G27" i="3"/>
  <c r="G32" i="3"/>
  <c r="G31" i="3" s="1"/>
  <c r="H40" i="3"/>
  <c r="I40" i="3"/>
  <c r="H46" i="3"/>
  <c r="I46" i="3"/>
  <c r="H55" i="3"/>
  <c r="I55" i="3"/>
  <c r="H59" i="3"/>
  <c r="I59" i="3"/>
  <c r="H66" i="3"/>
  <c r="I66" i="3"/>
  <c r="H72" i="3"/>
  <c r="I72" i="3"/>
  <c r="G66" i="3"/>
  <c r="G72" i="3"/>
  <c r="G62" i="3"/>
  <c r="G59" i="3"/>
  <c r="G55" i="3"/>
  <c r="G46" i="3"/>
  <c r="G40" i="3"/>
  <c r="E12" i="5"/>
  <c r="F12" i="5"/>
  <c r="D12" i="5"/>
  <c r="M367" i="7"/>
  <c r="N367" i="7"/>
  <c r="O367" i="7"/>
  <c r="P367" i="7"/>
  <c r="M356" i="7"/>
  <c r="M328" i="7"/>
  <c r="N328" i="7"/>
  <c r="O328" i="7"/>
  <c r="P328" i="7"/>
  <c r="M318" i="7"/>
  <c r="N318" i="7"/>
  <c r="O318" i="7"/>
  <c r="P318" i="7"/>
  <c r="M304" i="7"/>
  <c r="N304" i="7"/>
  <c r="O304" i="7"/>
  <c r="P304" i="7"/>
  <c r="M269" i="7"/>
  <c r="N269" i="7"/>
  <c r="O269" i="7"/>
  <c r="P269" i="7"/>
  <c r="M255" i="7"/>
  <c r="N255" i="7"/>
  <c r="O255" i="7"/>
  <c r="P255" i="7"/>
  <c r="M251" i="7"/>
  <c r="N251" i="7"/>
  <c r="O251" i="7"/>
  <c r="P251" i="7"/>
  <c r="M236" i="7"/>
  <c r="N236" i="7"/>
  <c r="O236" i="7"/>
  <c r="P236" i="7"/>
  <c r="M222" i="7"/>
  <c r="N222" i="7"/>
  <c r="O222" i="7"/>
  <c r="P222" i="7"/>
  <c r="M171" i="7"/>
  <c r="N171" i="7"/>
  <c r="O171" i="7"/>
  <c r="P171" i="7"/>
  <c r="M165" i="7"/>
  <c r="M6" i="7" s="1"/>
  <c r="N165" i="7"/>
  <c r="O165" i="7"/>
  <c r="O6" i="7" s="1"/>
  <c r="P165" i="7"/>
  <c r="P6" i="7" s="1"/>
  <c r="M151" i="7"/>
  <c r="N151" i="7"/>
  <c r="O151" i="7"/>
  <c r="P151" i="7"/>
  <c r="L151" i="7"/>
  <c r="M137" i="7"/>
  <c r="N137" i="7"/>
  <c r="O137" i="7"/>
  <c r="P137" i="7"/>
  <c r="L137" i="7"/>
  <c r="M123" i="7"/>
  <c r="N123" i="7"/>
  <c r="O123" i="7"/>
  <c r="P123" i="7"/>
  <c r="M109" i="7"/>
  <c r="N109" i="7"/>
  <c r="O109" i="7"/>
  <c r="P109" i="7"/>
  <c r="M95" i="7"/>
  <c r="N95" i="7"/>
  <c r="O95" i="7"/>
  <c r="P95" i="7"/>
  <c r="M81" i="7"/>
  <c r="N81" i="7"/>
  <c r="O81" i="7"/>
  <c r="P81" i="7"/>
  <c r="M75" i="7"/>
  <c r="N75" i="7"/>
  <c r="O75" i="7"/>
  <c r="P75" i="7"/>
  <c r="M68" i="7"/>
  <c r="N68" i="7"/>
  <c r="O68" i="7"/>
  <c r="P68" i="7"/>
  <c r="M60" i="7"/>
  <c r="N60" i="7"/>
  <c r="O60" i="7"/>
  <c r="P60" i="7"/>
  <c r="M54" i="7"/>
  <c r="N54" i="7"/>
  <c r="O54" i="7"/>
  <c r="P54" i="7"/>
  <c r="M46" i="7"/>
  <c r="N46" i="7"/>
  <c r="O46" i="7"/>
  <c r="P46" i="7"/>
  <c r="P14" i="7"/>
  <c r="O14" i="7"/>
  <c r="N14" i="7"/>
  <c r="M14" i="7"/>
  <c r="H11" i="7"/>
  <c r="H390" i="7"/>
  <c r="O5" i="7" l="1"/>
  <c r="N5" i="7"/>
  <c r="P5" i="7"/>
  <c r="N6" i="7"/>
  <c r="O4" i="7"/>
  <c r="O8" i="7" s="1"/>
  <c r="M5" i="7"/>
  <c r="N4" i="7"/>
  <c r="N8" i="7" s="1"/>
  <c r="M4" i="7"/>
  <c r="M8" i="7" s="1"/>
  <c r="P4" i="7"/>
  <c r="G65" i="3"/>
  <c r="I65" i="3"/>
  <c r="G11" i="3"/>
  <c r="I11" i="3"/>
  <c r="I10" i="3" s="1"/>
  <c r="G39" i="3"/>
  <c r="G38" i="3" s="1"/>
  <c r="H65" i="3"/>
  <c r="H11" i="3"/>
  <c r="H10" i="3" s="1"/>
  <c r="G10" i="3"/>
  <c r="I39" i="3"/>
  <c r="H39" i="3"/>
  <c r="H38" i="3" s="1"/>
  <c r="G390" i="7"/>
  <c r="I11" i="7"/>
  <c r="J11" i="7"/>
  <c r="I390" i="7"/>
  <c r="J390" i="7"/>
  <c r="M9" i="7" l="1"/>
  <c r="N9" i="7"/>
  <c r="O9" i="7"/>
  <c r="P8" i="7"/>
  <c r="P9" i="7"/>
  <c r="I38" i="3"/>
  <c r="I153" i="7"/>
  <c r="J153" i="7"/>
  <c r="G53" i="7" l="1"/>
  <c r="I194" i="7" l="1"/>
  <c r="J194" i="7"/>
  <c r="H194" i="7"/>
  <c r="H153" i="7" l="1"/>
  <c r="F165" i="7"/>
  <c r="L165" i="7" s="1"/>
  <c r="F166" i="7"/>
  <c r="F13" i="1" l="1"/>
  <c r="E66" i="3"/>
  <c r="E65" i="3" s="1"/>
  <c r="E55" i="3"/>
  <c r="E46" i="3"/>
  <c r="E40" i="3"/>
  <c r="F27" i="3"/>
  <c r="E27" i="3"/>
  <c r="F23" i="3"/>
  <c r="E23" i="3"/>
  <c r="E17" i="3"/>
  <c r="E12" i="3"/>
  <c r="E11" i="3" l="1"/>
  <c r="E39" i="3"/>
  <c r="E38" i="3" s="1"/>
  <c r="C12" i="5"/>
  <c r="B12" i="5"/>
  <c r="F12" i="7"/>
  <c r="F13" i="7"/>
  <c r="F14" i="7"/>
  <c r="L14" i="7" s="1"/>
  <c r="F18" i="7"/>
  <c r="F19" i="7"/>
  <c r="F20" i="7"/>
  <c r="F21" i="7"/>
  <c r="F23" i="7"/>
  <c r="F24" i="7"/>
  <c r="F25" i="7"/>
  <c r="F26" i="7"/>
  <c r="F28" i="7"/>
  <c r="F29" i="7"/>
  <c r="F30" i="7"/>
  <c r="F31" i="7"/>
  <c r="F32" i="7"/>
  <c r="F33" i="7"/>
  <c r="F34" i="7"/>
  <c r="F35" i="7"/>
  <c r="F37" i="7"/>
  <c r="F38" i="7"/>
  <c r="F39" i="7"/>
  <c r="F40" i="7"/>
  <c r="F41" i="7"/>
  <c r="F42" i="7"/>
  <c r="F43" i="7"/>
  <c r="F44" i="7"/>
  <c r="F45" i="7"/>
  <c r="F46" i="7"/>
  <c r="L46" i="7" s="1"/>
  <c r="F47" i="7"/>
  <c r="F49" i="7"/>
  <c r="F50" i="7"/>
  <c r="F51" i="7"/>
  <c r="F52" i="7"/>
  <c r="F54" i="7"/>
  <c r="L54" i="7" s="1"/>
  <c r="F55" i="7"/>
  <c r="F56" i="7"/>
  <c r="F57" i="7"/>
  <c r="F58" i="7"/>
  <c r="F59" i="7"/>
  <c r="F60" i="7"/>
  <c r="L60" i="7" s="1"/>
  <c r="F61" i="7"/>
  <c r="F62" i="7"/>
  <c r="F63" i="7"/>
  <c r="F65" i="7"/>
  <c r="F66" i="7"/>
  <c r="F67" i="7"/>
  <c r="F68" i="7"/>
  <c r="L68" i="7" s="1"/>
  <c r="F69" i="7"/>
  <c r="F70" i="7"/>
  <c r="F71" i="7"/>
  <c r="F72" i="7"/>
  <c r="F73" i="7"/>
  <c r="F74" i="7"/>
  <c r="F75" i="7"/>
  <c r="L75" i="7" s="1"/>
  <c r="F76" i="7"/>
  <c r="F77" i="7"/>
  <c r="F78" i="7"/>
  <c r="F79" i="7"/>
  <c r="F80" i="7"/>
  <c r="F81" i="7"/>
  <c r="L81" i="7" s="1"/>
  <c r="F84" i="7"/>
  <c r="F85" i="7"/>
  <c r="F86" i="7"/>
  <c r="F87" i="7"/>
  <c r="F88" i="7"/>
  <c r="F89" i="7"/>
  <c r="F90" i="7"/>
  <c r="F91" i="7"/>
  <c r="F92" i="7"/>
  <c r="F93" i="7"/>
  <c r="F94" i="7"/>
  <c r="F95" i="7"/>
  <c r="L95" i="7" s="1"/>
  <c r="F98" i="7"/>
  <c r="F99" i="7"/>
  <c r="F100" i="7"/>
  <c r="F101" i="7"/>
  <c r="F102" i="7"/>
  <c r="F103" i="7"/>
  <c r="F104" i="7"/>
  <c r="F105" i="7"/>
  <c r="F106" i="7"/>
  <c r="F107" i="7"/>
  <c r="F108" i="7"/>
  <c r="F109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L123" i="7" s="1"/>
  <c r="F126" i="7"/>
  <c r="F127" i="7"/>
  <c r="F128" i="7"/>
  <c r="F129" i="7"/>
  <c r="F130" i="7"/>
  <c r="F131" i="7"/>
  <c r="F132" i="7"/>
  <c r="F133" i="7"/>
  <c r="F134" i="7"/>
  <c r="F135" i="7"/>
  <c r="F167" i="7"/>
  <c r="F168" i="7"/>
  <c r="F169" i="7"/>
  <c r="F170" i="7"/>
  <c r="F171" i="7"/>
  <c r="L171" i="7" s="1"/>
  <c r="F174" i="7"/>
  <c r="F175" i="7"/>
  <c r="F176" i="7"/>
  <c r="F177" i="7"/>
  <c r="F179" i="7"/>
  <c r="F180" i="7"/>
  <c r="F183" i="7"/>
  <c r="F184" i="7"/>
  <c r="F185" i="7"/>
  <c r="F186" i="7"/>
  <c r="F188" i="7"/>
  <c r="F189" i="7"/>
  <c r="F190" i="7"/>
  <c r="F191" i="7"/>
  <c r="F192" i="7"/>
  <c r="F193" i="7"/>
  <c r="F195" i="7"/>
  <c r="F196" i="7"/>
  <c r="F197" i="7"/>
  <c r="F198" i="7"/>
  <c r="F199" i="7"/>
  <c r="F200" i="7"/>
  <c r="F201" i="7"/>
  <c r="F202" i="7"/>
  <c r="F203" i="7"/>
  <c r="F204" i="7"/>
  <c r="F205" i="7"/>
  <c r="F207" i="7"/>
  <c r="F208" i="7"/>
  <c r="F209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L222" i="7" s="1"/>
  <c r="F223" i="7"/>
  <c r="F225" i="7"/>
  <c r="F226" i="7"/>
  <c r="F227" i="7"/>
  <c r="F228" i="7"/>
  <c r="F229" i="7"/>
  <c r="F230" i="7"/>
  <c r="F231" i="7"/>
  <c r="F232" i="7"/>
  <c r="F233" i="7"/>
  <c r="F234" i="7"/>
  <c r="F239" i="7"/>
  <c r="F240" i="7"/>
  <c r="F241" i="7"/>
  <c r="F242" i="7"/>
  <c r="F243" i="7"/>
  <c r="F245" i="7"/>
  <c r="F246" i="7"/>
  <c r="F247" i="7"/>
  <c r="F248" i="7"/>
  <c r="F249" i="7"/>
  <c r="F250" i="7"/>
  <c r="F251" i="7"/>
  <c r="L251" i="7" s="1"/>
  <c r="F252" i="7"/>
  <c r="F253" i="7"/>
  <c r="F254" i="7"/>
  <c r="F255" i="7"/>
  <c r="L255" i="7" s="1"/>
  <c r="F256" i="7"/>
  <c r="F258" i="7"/>
  <c r="F259" i="7"/>
  <c r="F260" i="7"/>
  <c r="F261" i="7"/>
  <c r="F262" i="7"/>
  <c r="F263" i="7"/>
  <c r="F264" i="7"/>
  <c r="F266" i="7"/>
  <c r="F267" i="7"/>
  <c r="F268" i="7"/>
  <c r="F269" i="7"/>
  <c r="L269" i="7" s="1"/>
  <c r="F273" i="7"/>
  <c r="F274" i="7"/>
  <c r="F275" i="7"/>
  <c r="F276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4" i="7"/>
  <c r="F295" i="7"/>
  <c r="F296" i="7"/>
  <c r="F297" i="7"/>
  <c r="F298" i="7"/>
  <c r="F299" i="7"/>
  <c r="F300" i="7"/>
  <c r="F301" i="7"/>
  <c r="F302" i="7"/>
  <c r="F303" i="7"/>
  <c r="F304" i="7"/>
  <c r="L304" i="7" s="1"/>
  <c r="F307" i="7"/>
  <c r="F308" i="7"/>
  <c r="F310" i="7"/>
  <c r="F311" i="7"/>
  <c r="F312" i="7"/>
  <c r="F313" i="7"/>
  <c r="F314" i="7"/>
  <c r="F315" i="7"/>
  <c r="F316" i="7"/>
  <c r="F317" i="7"/>
  <c r="F318" i="7"/>
  <c r="L318" i="7" s="1"/>
  <c r="F319" i="7"/>
  <c r="F320" i="7"/>
  <c r="F321" i="7"/>
  <c r="F322" i="7"/>
  <c r="F323" i="7"/>
  <c r="F324" i="7"/>
  <c r="F325" i="7"/>
  <c r="F326" i="7"/>
  <c r="F327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L356" i="7" s="1"/>
  <c r="F357" i="7"/>
  <c r="F358" i="7"/>
  <c r="F359" i="7"/>
  <c r="F360" i="7"/>
  <c r="F361" i="7"/>
  <c r="F362" i="7"/>
  <c r="F363" i="7"/>
  <c r="F364" i="7"/>
  <c r="F365" i="7"/>
  <c r="F366" i="7"/>
  <c r="F369" i="7"/>
  <c r="F370" i="7"/>
  <c r="F371" i="7"/>
  <c r="F373" i="7"/>
  <c r="F374" i="7"/>
  <c r="F375" i="7"/>
  <c r="F376" i="7"/>
  <c r="F377" i="7"/>
  <c r="F378" i="7"/>
  <c r="F380" i="7"/>
  <c r="F381" i="7"/>
  <c r="F382" i="7"/>
  <c r="F383" i="7"/>
  <c r="F384" i="7"/>
  <c r="F385" i="7"/>
  <c r="F386" i="7"/>
  <c r="F387" i="7"/>
  <c r="F388" i="7"/>
  <c r="F391" i="7"/>
  <c r="F392" i="7"/>
  <c r="F394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7" i="7"/>
  <c r="F418" i="7"/>
  <c r="F419" i="7"/>
  <c r="F420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G416" i="7"/>
  <c r="E390" i="7"/>
  <c r="F390" i="7" s="1"/>
  <c r="E53" i="7"/>
  <c r="F53" i="7" s="1"/>
  <c r="L109" i="7" l="1"/>
  <c r="L5" i="7" s="1"/>
  <c r="E17" i="7"/>
  <c r="F17" i="7" s="1"/>
  <c r="E22" i="7"/>
  <c r="F22" i="7" s="1"/>
  <c r="E27" i="7"/>
  <c r="F27" i="7" s="1"/>
  <c r="E36" i="7"/>
  <c r="F36" i="7" s="1"/>
  <c r="E48" i="7"/>
  <c r="F48" i="7" s="1"/>
  <c r="E64" i="7"/>
  <c r="F64" i="7" s="1"/>
  <c r="E83" i="7"/>
  <c r="E97" i="7"/>
  <c r="E111" i="7"/>
  <c r="E125" i="7"/>
  <c r="E330" i="7"/>
  <c r="E293" i="7"/>
  <c r="F293" i="7" s="1"/>
  <c r="E272" i="7"/>
  <c r="F272" i="7" s="1"/>
  <c r="E277" i="7"/>
  <c r="F277" i="7" s="1"/>
  <c r="E238" i="7"/>
  <c r="F238" i="7" s="1"/>
  <c r="E244" i="7"/>
  <c r="F244" i="7" s="1"/>
  <c r="E421" i="7"/>
  <c r="E329" i="7" l="1"/>
  <c r="F330" i="7"/>
  <c r="E82" i="7"/>
  <c r="F82" i="7" s="1"/>
  <c r="F83" i="7"/>
  <c r="E124" i="7"/>
  <c r="F124" i="7" s="1"/>
  <c r="F125" i="7"/>
  <c r="E96" i="7"/>
  <c r="F96" i="7" s="1"/>
  <c r="F97" i="7"/>
  <c r="E416" i="7"/>
  <c r="F416" i="7" s="1"/>
  <c r="F421" i="7"/>
  <c r="E110" i="7"/>
  <c r="F110" i="7" s="1"/>
  <c r="F111" i="7"/>
  <c r="E237" i="7"/>
  <c r="E16" i="7"/>
  <c r="E271" i="7"/>
  <c r="E265" i="7"/>
  <c r="E443" i="7"/>
  <c r="F443" i="7" s="1"/>
  <c r="E379" i="7"/>
  <c r="E224" i="7"/>
  <c r="F224" i="7" s="1"/>
  <c r="E182" i="7"/>
  <c r="F182" i="7" s="1"/>
  <c r="E187" i="7"/>
  <c r="F187" i="7" s="1"/>
  <c r="E194" i="7"/>
  <c r="F194" i="7" s="1"/>
  <c r="E206" i="7"/>
  <c r="F206" i="7" s="1"/>
  <c r="E210" i="7"/>
  <c r="F210" i="7" s="1"/>
  <c r="E309" i="7"/>
  <c r="E178" i="7"/>
  <c r="E393" i="7"/>
  <c r="F393" i="7" s="1"/>
  <c r="E395" i="7"/>
  <c r="F395" i="7" s="1"/>
  <c r="E415" i="7" l="1"/>
  <c r="F415" i="7" s="1"/>
  <c r="E270" i="7"/>
  <c r="F270" i="7" s="1"/>
  <c r="F271" i="7"/>
  <c r="E372" i="7"/>
  <c r="F379" i="7"/>
  <c r="E306" i="7"/>
  <c r="F309" i="7"/>
  <c r="E236" i="7"/>
  <c r="F237" i="7"/>
  <c r="E173" i="7"/>
  <c r="F173" i="7" s="1"/>
  <c r="F178" i="7"/>
  <c r="E15" i="7"/>
  <c r="F15" i="7" s="1"/>
  <c r="F16" i="7"/>
  <c r="E257" i="7"/>
  <c r="F257" i="7" s="1"/>
  <c r="F265" i="7"/>
  <c r="E328" i="7"/>
  <c r="F328" i="7" s="1"/>
  <c r="L328" i="7" s="1"/>
  <c r="F329" i="7"/>
  <c r="E181" i="7"/>
  <c r="E235" i="7" l="1"/>
  <c r="F236" i="7"/>
  <c r="L236" i="7" s="1"/>
  <c r="L4" i="7" s="1"/>
  <c r="L9" i="7" s="1"/>
  <c r="E368" i="7"/>
  <c r="F372" i="7"/>
  <c r="E172" i="7"/>
  <c r="F172" i="7" s="1"/>
  <c r="F181" i="7"/>
  <c r="E305" i="7"/>
  <c r="F305" i="7" s="1"/>
  <c r="F306" i="7"/>
  <c r="E367" i="7" l="1"/>
  <c r="F367" i="7" s="1"/>
  <c r="L367" i="7" s="1"/>
  <c r="F368" i="7"/>
  <c r="F235" i="7"/>
  <c r="E11" i="7" l="1"/>
  <c r="F11" i="7" s="1"/>
  <c r="F39" i="3" l="1"/>
  <c r="F38" i="3" s="1"/>
  <c r="G303" i="7" l="1"/>
  <c r="G368" i="7" l="1"/>
  <c r="G330" i="7"/>
  <c r="G309" i="7"/>
  <c r="G306" i="7" s="1"/>
  <c r="G305" i="7" s="1"/>
  <c r="G272" i="7"/>
  <c r="G271" i="7" s="1"/>
  <c r="G270" i="7" s="1"/>
  <c r="G265" i="7"/>
  <c r="G257" i="7" s="1"/>
  <c r="G244" i="7"/>
  <c r="G237" i="7" s="1"/>
  <c r="G434" i="7"/>
  <c r="G187" i="7"/>
  <c r="G194" i="7"/>
  <c r="G206" i="7"/>
  <c r="G182" i="7"/>
  <c r="G173" i="7"/>
  <c r="G125" i="7"/>
  <c r="G124" i="7" s="1"/>
  <c r="G111" i="7"/>
  <c r="G110" i="7" s="1"/>
  <c r="G64" i="7"/>
  <c r="G321" i="7"/>
  <c r="G320" i="7" s="1"/>
  <c r="G224" i="7"/>
  <c r="G36" i="7"/>
  <c r="G27" i="7"/>
  <c r="G22" i="7"/>
  <c r="G17" i="7"/>
  <c r="G181" i="7" l="1"/>
  <c r="G16" i="7"/>
  <c r="G12" i="7" l="1"/>
</calcChain>
</file>

<file path=xl/sharedStrings.xml><?xml version="1.0" encoding="utf-8"?>
<sst xmlns="http://schemas.openxmlformats.org/spreadsheetml/2006/main" count="740" uniqueCount="278">
  <si>
    <t>PRIHODI UKUPNO</t>
  </si>
  <si>
    <t>PRIHODI POSLOVANJA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</si>
  <si>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</si>
  <si>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</si>
  <si>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</si>
  <si>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</si>
  <si>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</si>
  <si>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</si>
  <si>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</si>
  <si>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</si>
  <si>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</si>
  <si>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</si>
  <si>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</si>
  <si>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</si>
  <si>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</si>
  <si>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</si>
  <si>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</si>
  <si>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</si>
  <si>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</si>
  <si>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</si>
  <si>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</si>
  <si>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</si>
  <si>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</si>
  <si>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</si>
  <si>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</si>
  <si>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</si>
  <si>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</si>
  <si>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</si>
  <si>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</si>
  <si>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</si>
  <si>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</si>
  <si>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</si>
  <si>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</si>
  <si>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Vlastiti prihodi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</si>
  <si>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</si>
  <si>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</si>
  <si>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</si>
  <si>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</si>
  <si>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</si>
  <si>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Pomoći iz inozemstva i od subjekata unutar općeg proračuna</t>
  </si>
  <si>
    <t>C) PRENESENI VIŠAK ILI PRENESENI MANJAK I VIŠEGODIŠNJI PLAN URAVNOTEŽENJA</t>
  </si>
  <si>
    <t>PROGRAM 1003</t>
  </si>
  <si>
    <t>MINIMALNI STANDARD U SREDNJEM ŠKOLSTVU I UČENIČKOM DOMU-MATERIJALNI I FINANCIJSKI RASHODI</t>
  </si>
  <si>
    <t>Aktivnost A100001</t>
  </si>
  <si>
    <t>Izvor financiranja 4.2.</t>
  </si>
  <si>
    <t>DECENTRALIZIRANA SREDSTVA - SŠ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</si>
  <si>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</si>
  <si>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</si>
  <si>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</si>
  <si>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</si>
  <si>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</si>
  <si>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</si>
  <si>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</si>
  <si>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</si>
  <si>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</si>
  <si>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</si>
  <si>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</si>
  <si>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</si>
  <si>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</si>
  <si>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</si>
  <si>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</si>
  <si>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</si>
  <si>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</si>
  <si>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</si>
  <si>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</si>
  <si>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</si>
  <si>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</si>
  <si>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</si>
  <si>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</si>
  <si>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</si>
  <si>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</si>
  <si>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</si>
  <si>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</si>
  <si>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Aktivnost A100002</t>
  </si>
  <si>
    <t>TEKUĆE INVESTICIJSKO ODRŽAVANJE-minimalni standard</t>
  </si>
  <si>
    <t>Materijal i dijelovi za tekuće i investicijsko održavanje</t>
  </si>
  <si>
    <t>Rahodi za usluge</t>
  </si>
  <si>
    <t>Usluge tekućeg i investicijskog održavanja</t>
  </si>
  <si>
    <t>Tekući projekt T100002</t>
  </si>
  <si>
    <t>ŽUPANIJSKA STRUČNA VIJEĆA</t>
  </si>
  <si>
    <t>Izvor 1.1.</t>
  </si>
  <si>
    <t>OPĆI PRIHODI I PRIMICI</t>
  </si>
  <si>
    <t>Tekući projekt T100003</t>
  </si>
  <si>
    <t>NATJECANJA</t>
  </si>
  <si>
    <t>Naknade za rad predstavničkih i izvršnih tijela, povjerenstava i slično</t>
  </si>
  <si>
    <t>Plaće za redovan rad</t>
  </si>
  <si>
    <t>Ostali rashodi za zaposlene</t>
  </si>
  <si>
    <t>Doprinosi za obvezno zdravstveno osiguranje</t>
  </si>
  <si>
    <t>Izvor 5.</t>
  </si>
  <si>
    <t>POMOĆI</t>
  </si>
  <si>
    <t>5.T.</t>
  </si>
  <si>
    <t>TEKUĆI PROJEKT T100041</t>
  </si>
  <si>
    <t>E-TEHNIČAR</t>
  </si>
  <si>
    <t>IZVOR 1.1.</t>
  </si>
  <si>
    <t>TEKUĆI PROJEKT T100047</t>
  </si>
  <si>
    <t>PRSTEN POTPORE - IV</t>
  </si>
  <si>
    <t>VLASTITI PRIHODI</t>
  </si>
  <si>
    <t>Doprinosi za mirovinsko osiguranje</t>
  </si>
  <si>
    <t>Službena i radna odjeća</t>
  </si>
  <si>
    <t>Naknade troškova osobama izvan radnog odnosa</t>
  </si>
  <si>
    <t>Negativne tečajne razlike i razlike zbog primjene valutne klauzule</t>
  </si>
  <si>
    <t>Zatezne kamate</t>
  </si>
  <si>
    <t>IZVOR 4.</t>
  </si>
  <si>
    <t>PRIHODI ZA POSEBNE NAMJENE</t>
  </si>
  <si>
    <t>IZVOR 4.M.</t>
  </si>
  <si>
    <t>PRIHODI ZA POSEBNE NAMJENE- SŠ</t>
  </si>
  <si>
    <t>IZVOR 5.</t>
  </si>
  <si>
    <t xml:space="preserve">IZVOR 5.L. </t>
  </si>
  <si>
    <t>POMOĆI-SŠ</t>
  </si>
  <si>
    <t>obveze za zatezne kamate</t>
  </si>
  <si>
    <t>IZVOR 6.</t>
  </si>
  <si>
    <t>DONACIJE</t>
  </si>
  <si>
    <t>IZVOR 6.4.</t>
  </si>
  <si>
    <t>DONACIJE-SŠ</t>
  </si>
  <si>
    <t>POMOĆI - SŠ</t>
  </si>
  <si>
    <t>doprinosi za mirovinsko osiguranje</t>
  </si>
  <si>
    <t xml:space="preserve">tekući projekt T100009 </t>
  </si>
  <si>
    <t>OPREMA ŠKOLA</t>
  </si>
  <si>
    <t>Uredska oprema i namještaj</t>
  </si>
  <si>
    <t>oprema za održavanje i zaštitu</t>
  </si>
  <si>
    <t>Uređaji</t>
  </si>
  <si>
    <t>Knjige</t>
  </si>
  <si>
    <t>TEKUĆI PROJEKT T100018</t>
  </si>
  <si>
    <t>PROGRAM ERASMUS</t>
  </si>
  <si>
    <t>POMOĆI SŠ</t>
  </si>
  <si>
    <t xml:space="preserve">IZVOR 3.4. </t>
  </si>
  <si>
    <t>VLASTITI PRIHODI - SŠ</t>
  </si>
  <si>
    <t>IZVOR 5.T.</t>
  </si>
  <si>
    <t>TEKUĆI PROJEKT T100054</t>
  </si>
  <si>
    <t>PRSTEN POTPORE - V</t>
  </si>
  <si>
    <t>Tekući projekt T100004</t>
  </si>
  <si>
    <t>OBLJETNICE ŠKOLA</t>
  </si>
  <si>
    <t xml:space="preserve">IZVOR 3.6. </t>
  </si>
  <si>
    <t>VLASTITI PRIHODI-PRENESENI VIŠAK PRIHODA-SŠ</t>
  </si>
  <si>
    <t>uređaji</t>
  </si>
  <si>
    <t>knjige</t>
  </si>
  <si>
    <t>Tekući projekt T100021</t>
  </si>
  <si>
    <t>RCK U STRUKOVNOM OBRAZOVANJU U STROJARSTVU -INDU</t>
  </si>
  <si>
    <t>IZVOR 5.S.</t>
  </si>
  <si>
    <t>EU POMOĆI-SŠ</t>
  </si>
  <si>
    <t xml:space="preserve">RAZDJEL 000 </t>
  </si>
  <si>
    <t>PRIHODI</t>
  </si>
  <si>
    <t xml:space="preserve">Glava 000002 </t>
  </si>
  <si>
    <t>PRIHODI PRORAČUNSKIH KORISNIKA IZVAN ŽUPANIJSKOG PRORAČUNA</t>
  </si>
  <si>
    <t>VLASTITI PRIHODI-SŠ</t>
  </si>
  <si>
    <t>Kamate na oročena sredstva i depozite po viđenju</t>
  </si>
  <si>
    <t>Ostali nespomenuti prihodi</t>
  </si>
  <si>
    <t>Prihodi od pruženih usluga</t>
  </si>
  <si>
    <t>Višak prihoda</t>
  </si>
  <si>
    <t>PRIHODI ZA POSEBNE NAMJENE-SŠ</t>
  </si>
  <si>
    <t>Tekuće pomoći od institucija i tijela EU</t>
  </si>
  <si>
    <t>Pomoći proračunskim korisnicima iz proračuna koji im nije nadležan</t>
  </si>
  <si>
    <t>Tekuće pomoći temeljem prijenosa EU sredstava</t>
  </si>
  <si>
    <t>Tekući prijenosi između proračunskih korisnika istog proračuna temeljem prijenosa EU sredstava</t>
  </si>
  <si>
    <t>Tekuće donacije</t>
  </si>
  <si>
    <t>MINIS. ZNANOST., OBRAZOVANJA I SPORTA-EFS-III</t>
  </si>
  <si>
    <t>Komunikacijska oprema</t>
  </si>
  <si>
    <t>Poslovni objekti</t>
  </si>
  <si>
    <t>Plaće za prekovremeni rad</t>
  </si>
  <si>
    <t>Dodatna ulaganja na građevinskim objektima</t>
  </si>
  <si>
    <t>Rashodi psolovanja</t>
  </si>
  <si>
    <t>naknade troškova zaposlenima</t>
  </si>
  <si>
    <t>Plaće(Bruto)</t>
  </si>
  <si>
    <t>Doprinosi na plaće</t>
  </si>
  <si>
    <t>Naknade troškova osobana izvan rardnog odnosa</t>
  </si>
  <si>
    <t>Rashodi za nabavu proizvedene dugotrajne imovine</t>
  </si>
  <si>
    <t>Knjige, umjetnička djela i ostale izložbene vrijednosti</t>
  </si>
  <si>
    <t>Ostali nespomenuti rashodi psolovanja</t>
  </si>
  <si>
    <t>Postrojenja i oprema</t>
  </si>
  <si>
    <t>Rashodi za dodatna ulaganja na nefinancijskoj imovini</t>
  </si>
  <si>
    <t>građevinski objekti</t>
  </si>
  <si>
    <t>prihodi poslovanja</t>
  </si>
  <si>
    <t>prihodi od imovine</t>
  </si>
  <si>
    <t>prihodi od financijske imovine</t>
  </si>
  <si>
    <t>prihodi od upravnih i administrativnih pristojbi</t>
  </si>
  <si>
    <t>prihodi po posebnim propisima</t>
  </si>
  <si>
    <t>prihodi od prodaje proizvoda</t>
  </si>
  <si>
    <t>Vlastiti izvori</t>
  </si>
  <si>
    <t>Rezultat poslovanja</t>
  </si>
  <si>
    <t>Višak/manjak prihoda</t>
  </si>
  <si>
    <t>pomoći iz inozemstva i od subjekata unutar općeg proračuna</t>
  </si>
  <si>
    <t>pomoći od međunarodnih organizacija te institucija tijela EU</t>
  </si>
  <si>
    <t>Pomoći proračunskih korisnika iz proračuna koji im nije nadležan</t>
  </si>
  <si>
    <t>Pomoći temeljem prijenosa EU sredstava</t>
  </si>
  <si>
    <t>pomoći između proračunskih korisnika istog proračuna</t>
  </si>
  <si>
    <t>donacije od pravnih i fizičkih osoba</t>
  </si>
  <si>
    <t>5.S.</t>
  </si>
  <si>
    <t>EU POMOĆI</t>
  </si>
  <si>
    <t>5.L.</t>
  </si>
  <si>
    <t>Prihodi od upravnih i administrativnih pristojbi</t>
  </si>
  <si>
    <t>4.M.</t>
  </si>
  <si>
    <t>Prihodi od prodaje proizvoda</t>
  </si>
  <si>
    <t xml:space="preserve">3.4. </t>
  </si>
  <si>
    <t>6.4.</t>
  </si>
  <si>
    <t>Kapitalne pomoći proračunskim korisnicima iz proračuna koji im nije nadležan</t>
  </si>
  <si>
    <t>Prihodi od imovine</t>
  </si>
  <si>
    <t>3.4.</t>
  </si>
  <si>
    <t>1.1.</t>
  </si>
  <si>
    <t>4.2.</t>
  </si>
  <si>
    <t>Decentralizirana sredstva</t>
  </si>
  <si>
    <t>Prihodi za posebne namjene</t>
  </si>
  <si>
    <t>Pomoći</t>
  </si>
  <si>
    <t>Donacije</t>
  </si>
  <si>
    <t>3.6.</t>
  </si>
  <si>
    <t>Vlastiti prihodi - preneseni višak</t>
  </si>
  <si>
    <t>EU pomoći</t>
  </si>
  <si>
    <t>09 Obrazovanje</t>
  </si>
  <si>
    <t>092 Srednjoškolsko obrazovanje</t>
  </si>
  <si>
    <t>096 Dodatne usluge u obrazovanju</t>
  </si>
  <si>
    <t>Prihodi iz proračuna</t>
  </si>
  <si>
    <t>prihodi iz nadležnog proračuna i od HZZO-a temeljem ugovornih obveza</t>
  </si>
  <si>
    <t>Prihodi iz nadležnog proračuna za financiranje rashoda poslovanja</t>
  </si>
  <si>
    <t>IZVOR 4.2.</t>
  </si>
  <si>
    <t>MINIS.ZNANOST., OBRAZOVANJA I SPORTA-EFS-III</t>
  </si>
  <si>
    <t>PRIHODI IZ PRORAČUNA</t>
  </si>
  <si>
    <t xml:space="preserve">Opći prihodi i primici </t>
  </si>
  <si>
    <t>Minis.znanost., obrazovanja i sporta-EFS-III</t>
  </si>
  <si>
    <t>Rashodi ukupno (3+4)</t>
  </si>
  <si>
    <t>Vlastiti prihodi - preneseni višak prihoda</t>
  </si>
  <si>
    <t>Ukupno</t>
  </si>
  <si>
    <t>098 Usluge obrazovanja koje nisu drugdje svrstane</t>
  </si>
  <si>
    <t xml:space="preserve">program 1001 </t>
  </si>
  <si>
    <t>Pojačani standard u školstvu</t>
  </si>
  <si>
    <t>Izvršenje 2022.</t>
  </si>
  <si>
    <t>Izvršenje 2022.**</t>
  </si>
  <si>
    <t xml:space="preserve"> 26.544,57 EUR</t>
  </si>
  <si>
    <t>Materijal i sirovine</t>
  </si>
  <si>
    <t>Naknade građanima i kućanstvima u naravi</t>
  </si>
  <si>
    <t>Ostale naknade građanima i kućanstvima iz proračuna</t>
  </si>
  <si>
    <t>Naknade građanima i kućanstvima na temelju osiguranja i druge naknade</t>
  </si>
  <si>
    <t>Ostali rashodi</t>
  </si>
  <si>
    <t>Tekuće pomoći proračunu iz drugih proračuna</t>
  </si>
  <si>
    <t>Pomoći proračunu iz drugih proračuna i izvanproračunskim korisnicima</t>
  </si>
  <si>
    <t>Doprinosi za obvezno osiguranje  u slučaju nezaposlenosti</t>
  </si>
  <si>
    <t>Troškovi sudskih postupaka</t>
  </si>
  <si>
    <t>NABAVA UDŽBENIKA ZA UČENIKE</t>
  </si>
  <si>
    <t>TEKUĆI PROJEKT T100019</t>
  </si>
  <si>
    <t>Tekuće donacije u naravi</t>
  </si>
  <si>
    <t>Tekuće donacije u novcu</t>
  </si>
  <si>
    <t>Prihodi od pozitivnih tečajnih razlika i razlika zbog primjene valutne klauzule</t>
  </si>
  <si>
    <t>TEKUĆI PROJEKT T100001</t>
  </si>
  <si>
    <t xml:space="preserve">1.1. </t>
  </si>
  <si>
    <t>Plan za 2024.</t>
  </si>
  <si>
    <t>Projekcija za 2025</t>
  </si>
  <si>
    <t>Projekcija za 2026</t>
  </si>
  <si>
    <t>PRSTEN POTPORE - VI</t>
  </si>
  <si>
    <t>TEKUĆI PROJEKT T100055</t>
  </si>
  <si>
    <t>PRSTEN POTPORE - VII</t>
  </si>
  <si>
    <t>Plan 2023.</t>
  </si>
  <si>
    <t>FINANCIJSKI PLAN ZA 2024. I PROJEKCIJA ZA 2025. I 2026. GODINU SREDNJE ŠKOLE DUGO SELO</t>
  </si>
  <si>
    <t>Projekcija za 2025.</t>
  </si>
  <si>
    <t>Projekcija za 2026.</t>
  </si>
  <si>
    <t>FINANCIJSKI PLAN PRORAČUNSKOG KORISNIKA JEDINICE LOKALNE I PODRUČNE (REGIONALNE) SAMOUPRAVE 
ZA 2024. I PROJEKCIJA ZA 2025. I 2026. GODINU</t>
  </si>
  <si>
    <t>Plan 
za 2024.</t>
  </si>
  <si>
    <t>UKUPNO</t>
  </si>
  <si>
    <t>ZBROJ 92</t>
  </si>
  <si>
    <t>IZVRŠENJE 2022.</t>
  </si>
  <si>
    <t>PLAN 2023.</t>
  </si>
  <si>
    <t>PLAN ZA 2024.</t>
  </si>
  <si>
    <t>PROJEKCIJA ZA 2025.</t>
  </si>
  <si>
    <t>PROJEKCIJA ZA 2026.</t>
  </si>
  <si>
    <t>TEKUĆI PROJEKT T100058</t>
  </si>
  <si>
    <t>FINANCIJSKI PLAN ZA 2024. SREDNJE ŠKOLE DUGO SELO</t>
  </si>
  <si>
    <t>Projekcija 
za 2026.</t>
  </si>
  <si>
    <t>Projekcija 
za 2025.</t>
  </si>
  <si>
    <t>Brojčana oznaka i naziv</t>
  </si>
  <si>
    <t>RASHODI POSLOVANJA PREMA IZVORIMA FINANCIRANJA</t>
  </si>
  <si>
    <t>PRIHODI POSLOVANJA PREMA IZVORIMA FINANCIRANJA</t>
  </si>
  <si>
    <t>1.1. Opći prihodi i primici</t>
  </si>
  <si>
    <t>5.S. EU Pomoći</t>
  </si>
  <si>
    <t>5.L. Pomoći</t>
  </si>
  <si>
    <t>3.4. Vlastiti prihodi</t>
  </si>
  <si>
    <t>4.2. Decentralizirana sredstva</t>
  </si>
  <si>
    <t>5.T. Minis. Znanost., obrazovanja i sporta -EFS-III</t>
  </si>
  <si>
    <t>3.6. Vlastiti prihodi - preneseni višak prihoda</t>
  </si>
  <si>
    <t>6.4. Donacije</t>
  </si>
  <si>
    <t>4.M. Prihodi za posebne namjene</t>
  </si>
  <si>
    <t>FINANCIJSKI PLAN SREDNJE ŠKOLE DUGO SELO 
ZA 2024. I PROJEKCIJA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</si>
</sst>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64" formatCode="#,##0.00\ [$EUR]"/>
    <numFmt numFmtId="165" formatCode="_-* #,##0.00\ [$€-1]_-;\-* #,##0.00\ [$€-1]_-;_-* &quot;-&quot;??\ [$€-1]_-;_-@_-"/>
    <numFmt numFmtId="166" formatCode="_-* #,##0.00\ [$kn-41A]_-;\-* #,##0.00\ [$kn-41A]_-;_-* &quot;-&quot;??\ [$kn-41A]_-;_-@_-"/>
    <numFmt numFmtId="167" formatCode="#,##0.00\ [$€-1]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7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1" fillId="0" borderId="0" xfId="0" applyFont="1"/>
    <xf numFmtId="0" fontId="0" fillId="2" borderId="0" xfId="0" applyFill="1"/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7" fillId="2" borderId="0" xfId="0" applyFont="1" applyFill="1"/>
    <xf numFmtId="0" fontId="21" fillId="7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/>
    </xf>
    <xf numFmtId="44" fontId="6" fillId="4" borderId="3" xfId="0" applyNumberFormat="1" applyFont="1" applyFill="1" applyBorder="1" applyAlignment="1">
      <alignment horizontal="center" vertical="center" wrapText="1"/>
    </xf>
    <xf numFmtId="44" fontId="6" fillId="4" borderId="4" xfId="0" applyNumberFormat="1" applyFont="1" applyFill="1" applyBorder="1" applyAlignment="1">
      <alignment horizontal="center" vertical="center" wrapText="1"/>
    </xf>
    <xf numFmtId="44" fontId="11" fillId="7" borderId="3" xfId="0" applyNumberFormat="1" applyFont="1" applyFill="1" applyBorder="1" applyAlignment="1">
      <alignment horizontal="left" vertical="center" wrapText="1"/>
    </xf>
    <xf numFmtId="44" fontId="9" fillId="2" borderId="3" xfId="0" applyNumberFormat="1" applyFont="1" applyFill="1" applyBorder="1" applyAlignment="1">
      <alignment horizontal="left" vertical="center" wrapText="1"/>
    </xf>
    <xf numFmtId="44" fontId="11" fillId="7" borderId="3" xfId="0" quotePrefix="1" applyNumberFormat="1" applyFont="1" applyFill="1" applyBorder="1" applyAlignment="1">
      <alignment horizontal="left" vertical="center"/>
    </xf>
    <xf numFmtId="44" fontId="19" fillId="7" borderId="3" xfId="0" quotePrefix="1" applyNumberFormat="1" applyFont="1" applyFill="1" applyBorder="1" applyAlignment="1">
      <alignment horizontal="left" vertical="center"/>
    </xf>
    <xf numFmtId="44" fontId="19" fillId="7" borderId="3" xfId="0" quotePrefix="1" applyNumberFormat="1" applyFont="1" applyFill="1" applyBorder="1" applyAlignment="1">
      <alignment horizontal="left" vertical="center" wrapText="1"/>
    </xf>
    <xf numFmtId="44" fontId="9" fillId="2" borderId="3" xfId="0" quotePrefix="1" applyNumberFormat="1" applyFont="1" applyFill="1" applyBorder="1" applyAlignment="1">
      <alignment horizontal="left" vertical="center"/>
    </xf>
    <xf numFmtId="44" fontId="10" fillId="2" borderId="3" xfId="0" quotePrefix="1" applyNumberFormat="1" applyFont="1" applyFill="1" applyBorder="1" applyAlignment="1">
      <alignment horizontal="left" vertical="center"/>
    </xf>
    <xf numFmtId="44" fontId="10" fillId="2" borderId="3" xfId="0" quotePrefix="1" applyNumberFormat="1" applyFont="1" applyFill="1" applyBorder="1" applyAlignment="1">
      <alignment horizontal="left" vertical="center" wrapText="1"/>
    </xf>
    <xf numFmtId="44" fontId="9" fillId="2" borderId="3" xfId="0" applyNumberFormat="1" applyFont="1" applyFill="1" applyBorder="1" applyAlignment="1">
      <alignment vertical="center" wrapText="1"/>
    </xf>
    <xf numFmtId="44" fontId="11" fillId="7" borderId="3" xfId="0" applyNumberFormat="1" applyFont="1" applyFill="1" applyBorder="1" applyAlignment="1">
      <alignment vertical="center" wrapText="1"/>
    </xf>
    <xf numFmtId="44" fontId="0" fillId="0" borderId="3" xfId="0" applyNumberFormat="1" applyBorder="1"/>
    <xf numFmtId="44" fontId="0" fillId="0" borderId="0" xfId="0" applyNumberFormat="1"/>
    <xf numFmtId="44" fontId="2" fillId="0" borderId="0" xfId="0" applyNumberFormat="1" applyFont="1" applyAlignment="1">
      <alignment horizontal="center" vertical="center" wrapText="1"/>
    </xf>
    <xf numFmtId="44" fontId="11" fillId="7" borderId="3" xfId="0" applyNumberFormat="1" applyFont="1" applyFill="1" applyBorder="1" applyAlignment="1">
      <alignment horizontal="left" vertical="center"/>
    </xf>
    <xf numFmtId="44" fontId="10" fillId="2" borderId="3" xfId="0" applyNumberFormat="1" applyFont="1" applyFill="1" applyBorder="1" applyAlignment="1">
      <alignment horizontal="left" vertical="center"/>
    </xf>
    <xf numFmtId="44" fontId="10" fillId="2" borderId="3" xfId="0" applyNumberFormat="1" applyFont="1" applyFill="1" applyBorder="1" applyAlignment="1">
      <alignment vertical="center" wrapText="1"/>
    </xf>
    <xf numFmtId="0" fontId="9" fillId="7" borderId="3" xfId="0" quotePrefix="1" applyFont="1" applyFill="1" applyBorder="1" applyAlignment="1">
      <alignment horizontal="left" vertical="center"/>
    </xf>
    <xf numFmtId="0" fontId="11" fillId="7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22" fillId="0" borderId="3" xfId="0" applyFont="1" applyBorder="1"/>
    <xf numFmtId="164" fontId="3" fillId="2" borderId="4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0" fontId="6" fillId="9" borderId="8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11" borderId="8" xfId="0" applyFont="1" applyFill="1" applyBorder="1" applyAlignment="1">
      <alignment horizontal="right"/>
    </xf>
    <xf numFmtId="0" fontId="6" fillId="11" borderId="8" xfId="0" applyFont="1" applyFill="1" applyBorder="1" applyAlignment="1">
      <alignment horizontal="right"/>
    </xf>
    <xf numFmtId="0" fontId="3" fillId="10" borderId="8" xfId="0" applyFont="1" applyFill="1" applyBorder="1" applyAlignment="1">
      <alignment horizontal="right"/>
    </xf>
    <xf numFmtId="0" fontId="6" fillId="10" borderId="8" xfId="0" applyFont="1" applyFill="1" applyBorder="1" applyAlignment="1">
      <alignment horizontal="right"/>
    </xf>
    <xf numFmtId="0" fontId="6" fillId="8" borderId="8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165" fontId="0" fillId="0" borderId="0" xfId="0" applyNumberFormat="1"/>
    <xf numFmtId="165" fontId="6" fillId="9" borderId="6" xfId="0" applyNumberFormat="1" applyFont="1" applyFill="1" applyBorder="1" applyAlignment="1">
      <alignment horizontal="right"/>
    </xf>
    <xf numFmtId="165" fontId="0" fillId="9" borderId="0" xfId="0" applyNumberFormat="1" applyFill="1"/>
    <xf numFmtId="165" fontId="3" fillId="2" borderId="6" xfId="0" applyNumberFormat="1" applyFont="1" applyFill="1" applyBorder="1" applyAlignment="1">
      <alignment horizontal="right"/>
    </xf>
    <xf numFmtId="165" fontId="3" fillId="2" borderId="7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5" fontId="1" fillId="0" borderId="0" xfId="0" applyNumberFormat="1" applyFont="1"/>
    <xf numFmtId="165" fontId="0" fillId="11" borderId="0" xfId="0" applyNumberFormat="1" applyFill="1"/>
    <xf numFmtId="165" fontId="0" fillId="2" borderId="0" xfId="0" applyNumberFormat="1" applyFill="1"/>
    <xf numFmtId="165" fontId="0" fillId="10" borderId="0" xfId="0" applyNumberFormat="1" applyFill="1"/>
    <xf numFmtId="165" fontId="17" fillId="2" borderId="0" xfId="0" applyNumberFormat="1" applyFont="1" applyFill="1"/>
    <xf numFmtId="165" fontId="20" fillId="2" borderId="6" xfId="0" applyNumberFormat="1" applyFont="1" applyFill="1" applyBorder="1" applyAlignment="1">
      <alignment horizontal="right"/>
    </xf>
    <xf numFmtId="165" fontId="20" fillId="2" borderId="7" xfId="0" applyNumberFormat="1" applyFont="1" applyFill="1" applyBorder="1" applyAlignment="1">
      <alignment horizontal="right"/>
    </xf>
    <xf numFmtId="165" fontId="18" fillId="0" borderId="0" xfId="0" applyNumberFormat="1" applyFont="1"/>
    <xf numFmtId="165" fontId="18" fillId="2" borderId="0" xfId="0" applyNumberFormat="1" applyFont="1" applyFill="1"/>
    <xf numFmtId="165" fontId="0" fillId="8" borderId="0" xfId="0" applyNumberFormat="1" applyFill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right"/>
    </xf>
    <xf numFmtId="165" fontId="6" fillId="7" borderId="3" xfId="0" applyNumberFormat="1" applyFont="1" applyFill="1" applyBorder="1" applyAlignment="1">
      <alignment horizontal="right"/>
    </xf>
    <xf numFmtId="165" fontId="6" fillId="5" borderId="3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7" borderId="4" xfId="0" applyNumberFormat="1" applyFont="1" applyFill="1" applyBorder="1" applyAlignment="1">
      <alignment horizontal="right"/>
    </xf>
    <xf numFmtId="165" fontId="6" fillId="5" borderId="4" xfId="0" applyNumberFormat="1" applyFont="1" applyFill="1" applyBorder="1" applyAlignment="1">
      <alignment horizontal="right"/>
    </xf>
    <xf numFmtId="165" fontId="3" fillId="5" borderId="3" xfId="0" applyNumberFormat="1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 wrapText="1"/>
    </xf>
    <xf numFmtId="165" fontId="9" fillId="2" borderId="3" xfId="0" applyNumberFormat="1" applyFont="1" applyFill="1" applyBorder="1" applyAlignment="1">
      <alignment horizontal="right"/>
    </xf>
    <xf numFmtId="165" fontId="20" fillId="2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5" fontId="3" fillId="2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165" fontId="6" fillId="6" borderId="3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6" fontId="6" fillId="4" borderId="4" xfId="0" applyNumberFormat="1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right"/>
    </xf>
    <xf numFmtId="166" fontId="3" fillId="2" borderId="4" xfId="0" applyNumberFormat="1" applyFont="1" applyFill="1" applyBorder="1" applyAlignment="1">
      <alignment horizontal="right"/>
    </xf>
    <xf numFmtId="166" fontId="6" fillId="7" borderId="4" xfId="0" applyNumberFormat="1" applyFont="1" applyFill="1" applyBorder="1" applyAlignment="1">
      <alignment horizontal="right"/>
    </xf>
    <xf numFmtId="166" fontId="6" fillId="5" borderId="4" xfId="0" applyNumberFormat="1" applyFont="1" applyFill="1" applyBorder="1" applyAlignment="1">
      <alignment horizontal="right"/>
    </xf>
    <xf numFmtId="166" fontId="6" fillId="2" borderId="3" xfId="0" applyNumberFormat="1" applyFont="1" applyFill="1" applyBorder="1" applyAlignment="1">
      <alignment horizontal="right"/>
    </xf>
    <xf numFmtId="166" fontId="3" fillId="5" borderId="4" xfId="0" applyNumberFormat="1" applyFont="1" applyFill="1" applyBorder="1" applyAlignment="1">
      <alignment horizontal="right"/>
    </xf>
    <xf numFmtId="166" fontId="9" fillId="2" borderId="4" xfId="0" applyNumberFormat="1" applyFont="1" applyFill="1" applyBorder="1" applyAlignment="1">
      <alignment horizontal="right"/>
    </xf>
    <xf numFmtId="166" fontId="24" fillId="2" borderId="4" xfId="0" applyNumberFormat="1" applyFont="1" applyFill="1" applyBorder="1" applyAlignment="1">
      <alignment horizontal="right"/>
    </xf>
    <xf numFmtId="166" fontId="0" fillId="0" borderId="0" xfId="0" applyNumberFormat="1"/>
    <xf numFmtId="166" fontId="23" fillId="6" borderId="4" xfId="0" applyNumberFormat="1" applyFont="1" applyFill="1" applyBorder="1" applyAlignment="1">
      <alignment horizontal="center" vertical="center" wrapText="1"/>
    </xf>
    <xf numFmtId="167" fontId="23" fillId="6" borderId="4" xfId="0" applyNumberFormat="1" applyFont="1" applyFill="1" applyBorder="1" applyAlignment="1">
      <alignment horizontal="right" vertical="center" wrapText="1"/>
    </xf>
    <xf numFmtId="167" fontId="23" fillId="6" borderId="4" xfId="0" applyNumberFormat="1" applyFont="1" applyFill="1" applyBorder="1" applyAlignment="1">
      <alignment horizontal="right" wrapText="1"/>
    </xf>
    <xf numFmtId="167" fontId="23" fillId="2" borderId="4" xfId="0" applyNumberFormat="1" applyFont="1" applyFill="1" applyBorder="1" applyAlignment="1">
      <alignment horizontal="right" wrapText="1"/>
    </xf>
    <xf numFmtId="167" fontId="24" fillId="2" borderId="4" xfId="0" applyNumberFormat="1" applyFont="1" applyFill="1" applyBorder="1" applyAlignment="1">
      <alignment horizontal="right" wrapText="1"/>
    </xf>
    <xf numFmtId="167" fontId="23" fillId="7" borderId="4" xfId="0" applyNumberFormat="1" applyFont="1" applyFill="1" applyBorder="1" applyAlignment="1">
      <alignment horizontal="right" wrapText="1"/>
    </xf>
    <xf numFmtId="167" fontId="23" fillId="5" borderId="4" xfId="0" applyNumberFormat="1" applyFont="1" applyFill="1" applyBorder="1" applyAlignment="1">
      <alignment horizontal="right" wrapText="1"/>
    </xf>
    <xf numFmtId="167" fontId="24" fillId="5" borderId="4" xfId="0" applyNumberFormat="1" applyFont="1" applyFill="1" applyBorder="1" applyAlignment="1">
      <alignment horizontal="right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165" fontId="3" fillId="5" borderId="4" xfId="0" applyNumberFormat="1" applyFont="1" applyFill="1" applyBorder="1" applyAlignment="1">
      <alignment horizontal="right"/>
    </xf>
    <xf numFmtId="166" fontId="6" fillId="6" borderId="4" xfId="0" applyNumberFormat="1" applyFont="1" applyFill="1" applyBorder="1" applyAlignment="1">
      <alignment horizontal="right"/>
    </xf>
    <xf numFmtId="165" fontId="6" fillId="6" borderId="4" xfId="0" applyNumberFormat="1" applyFont="1" applyFill="1" applyBorder="1" applyAlignment="1">
      <alignment horizontal="right"/>
    </xf>
    <xf numFmtId="167" fontId="2" fillId="0" borderId="0" xfId="0" applyNumberFormat="1" applyFont="1" applyAlignment="1">
      <alignment horizontal="right" wrapText="1"/>
    </xf>
    <xf numFmtId="167" fontId="6" fillId="4" borderId="4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right"/>
    </xf>
    <xf numFmtId="165" fontId="0" fillId="10" borderId="0" xfId="0" applyNumberFormat="1" applyFont="1" applyFill="1"/>
    <xf numFmtId="165" fontId="6" fillId="3" borderId="3" xfId="0" applyNumberFormat="1" applyFont="1" applyFill="1" applyBorder="1" applyAlignment="1">
      <alignment horizontal="right"/>
    </xf>
    <xf numFmtId="165" fontId="6" fillId="4" borderId="4" xfId="0" applyNumberFormat="1" applyFont="1" applyFill="1" applyBorder="1" applyAlignment="1">
      <alignment horizontal="center" vertical="center" wrapText="1"/>
    </xf>
    <xf numFmtId="165" fontId="6" fillId="4" borderId="4" xfId="0" applyNumberFormat="1" applyFont="1" applyFill="1" applyBorder="1" applyAlignment="1">
      <alignment horizontal="right" wrapText="1"/>
    </xf>
    <xf numFmtId="165" fontId="6" fillId="7" borderId="4" xfId="0" applyNumberFormat="1" applyFont="1" applyFill="1" applyBorder="1" applyAlignment="1">
      <alignment horizontal="right" wrapText="1"/>
    </xf>
    <xf numFmtId="165" fontId="3" fillId="2" borderId="4" xfId="0" applyNumberFormat="1" applyFont="1" applyFill="1" applyBorder="1" applyAlignment="1">
      <alignment horizontal="right" wrapText="1"/>
    </xf>
    <xf numFmtId="165" fontId="24" fillId="2" borderId="4" xfId="0" applyNumberFormat="1" applyFont="1" applyFill="1" applyBorder="1" applyAlignment="1">
      <alignment horizontal="right" wrapText="1"/>
    </xf>
    <xf numFmtId="165" fontId="9" fillId="2" borderId="4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/>
    </xf>
    <xf numFmtId="0" fontId="0" fillId="2" borderId="0" xfId="0" applyFont="1" applyFill="1"/>
    <xf numFmtId="167" fontId="0" fillId="0" borderId="0" xfId="0" applyNumberFormat="1"/>
    <xf numFmtId="167" fontId="18" fillId="0" borderId="0" xfId="0" applyNumberFormat="1" applyFont="1"/>
    <xf numFmtId="167" fontId="17" fillId="0" borderId="0" xfId="0" applyNumberFormat="1" applyFo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165" fontId="11" fillId="2" borderId="4" xfId="0" applyNumberFormat="1" applyFont="1" applyFill="1" applyBorder="1" applyAlignment="1">
      <alignment horizontal="right"/>
    </xf>
    <xf numFmtId="165" fontId="11" fillId="7" borderId="3" xfId="0" applyNumberFormat="1" applyFont="1" applyFill="1" applyBorder="1" applyAlignment="1">
      <alignment horizontal="right"/>
    </xf>
    <xf numFmtId="165" fontId="11" fillId="5" borderId="3" xfId="0" applyNumberFormat="1" applyFont="1" applyFill="1" applyBorder="1" applyAlignment="1">
      <alignment horizontal="right"/>
    </xf>
    <xf numFmtId="165" fontId="17" fillId="10" borderId="0" xfId="0" applyNumberFormat="1" applyFont="1" applyFill="1"/>
    <xf numFmtId="0" fontId="23" fillId="11" borderId="8" xfId="0" applyNumberFormat="1" applyFont="1" applyFill="1" applyBorder="1" applyAlignment="1">
      <alignment horizontal="right" wrapText="1"/>
    </xf>
    <xf numFmtId="165" fontId="0" fillId="11" borderId="3" xfId="0" applyNumberFormat="1" applyFill="1" applyBorder="1"/>
    <xf numFmtId="165" fontId="0" fillId="10" borderId="3" xfId="0" applyNumberFormat="1" applyFill="1" applyBorder="1"/>
    <xf numFmtId="0" fontId="6" fillId="8" borderId="3" xfId="0" applyFont="1" applyFill="1" applyBorder="1" applyAlignment="1">
      <alignment horizontal="right"/>
    </xf>
    <xf numFmtId="165" fontId="0" fillId="8" borderId="3" xfId="0" applyNumberFormat="1" applyFill="1" applyBorder="1"/>
    <xf numFmtId="0" fontId="6" fillId="2" borderId="8" xfId="0" applyFont="1" applyFill="1" applyBorder="1" applyAlignment="1">
      <alignment horizontal="right"/>
    </xf>
    <xf numFmtId="0" fontId="6" fillId="12" borderId="3" xfId="0" applyFont="1" applyFill="1" applyBorder="1" applyAlignment="1">
      <alignment horizontal="right"/>
    </xf>
    <xf numFmtId="0" fontId="6" fillId="13" borderId="3" xfId="0" applyFont="1" applyFill="1" applyBorder="1" applyAlignment="1">
      <alignment horizontal="right"/>
    </xf>
    <xf numFmtId="165" fontId="0" fillId="13" borderId="3" xfId="0" applyNumberFormat="1" applyFill="1" applyBorder="1"/>
    <xf numFmtId="0" fontId="0" fillId="13" borderId="3" xfId="0" applyFill="1" applyBorder="1" applyAlignment="1">
      <alignment horizontal="right"/>
    </xf>
    <xf numFmtId="165" fontId="0" fillId="9" borderId="3" xfId="0" applyNumberFormat="1" applyFill="1" applyBorder="1" applyAlignment="1">
      <alignment horizontal="right"/>
    </xf>
    <xf numFmtId="165" fontId="6" fillId="4" borderId="1" xfId="0" quotePrefix="1" applyNumberFormat="1" applyFont="1" applyFill="1" applyBorder="1" applyAlignment="1">
      <alignment horizontal="right"/>
    </xf>
    <xf numFmtId="165" fontId="6" fillId="3" borderId="1" xfId="0" quotePrefix="1" applyNumberFormat="1" applyFont="1" applyFill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165" fontId="6" fillId="0" borderId="3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left" vertical="center"/>
    </xf>
    <xf numFmtId="165" fontId="9" fillId="3" borderId="2" xfId="0" applyNumberFormat="1" applyFont="1" applyFill="1" applyBorder="1" applyAlignment="1">
      <alignment vertical="center"/>
    </xf>
    <xf numFmtId="165" fontId="6" fillId="3" borderId="3" xfId="0" applyNumberFormat="1" applyFont="1" applyFill="1" applyBorder="1" applyAlignment="1">
      <alignment horizontal="right" wrapText="1"/>
    </xf>
    <xf numFmtId="165" fontId="4" fillId="0" borderId="0" xfId="0" applyNumberFormat="1" applyFont="1" applyAlignment="1">
      <alignment horizontal="center" vertical="center" wrapText="1"/>
    </xf>
    <xf numFmtId="165" fontId="3" fillId="0" borderId="0" xfId="0" applyNumberFormat="1" applyFont="1"/>
    <xf numFmtId="165" fontId="6" fillId="0" borderId="1" xfId="0" quotePrefix="1" applyNumberFormat="1" applyFont="1" applyBorder="1" applyAlignment="1">
      <alignment horizontal="left" wrapText="1"/>
    </xf>
    <xf numFmtId="165" fontId="6" fillId="0" borderId="2" xfId="0" quotePrefix="1" applyNumberFormat="1" applyFont="1" applyBorder="1" applyAlignment="1">
      <alignment horizontal="left" wrapText="1"/>
    </xf>
    <xf numFmtId="165" fontId="6" fillId="0" borderId="2" xfId="0" quotePrefix="1" applyNumberFormat="1" applyFont="1" applyBorder="1" applyAlignment="1">
      <alignment horizontal="center" wrapText="1"/>
    </xf>
    <xf numFmtId="165" fontId="6" fillId="0" borderId="2" xfId="0" quotePrefix="1" applyNumberFormat="1" applyFont="1" applyBorder="1" applyAlignment="1">
      <alignment horizontal="left"/>
    </xf>
    <xf numFmtId="165" fontId="6" fillId="2" borderId="3" xfId="0" applyNumberFormat="1" applyFont="1" applyFill="1" applyBorder="1" applyAlignment="1">
      <alignment horizontal="center" vertical="center" wrapText="1"/>
    </xf>
    <xf numFmtId="165" fontId="2" fillId="0" borderId="0" xfId="0" quotePrefix="1" applyNumberFormat="1" applyFont="1" applyAlignment="1">
      <alignment horizontal="center" vertical="center" wrapText="1"/>
    </xf>
    <xf numFmtId="165" fontId="6" fillId="4" borderId="2" xfId="0" applyNumberFormat="1" applyFont="1" applyFill="1" applyBorder="1" applyAlignment="1">
      <alignment horizontal="right" wrapText="1"/>
    </xf>
    <xf numFmtId="165" fontId="6" fillId="3" borderId="2" xfId="0" applyNumberFormat="1" applyFont="1" applyFill="1" applyBorder="1" applyAlignment="1">
      <alignment horizontal="right" wrapText="1"/>
    </xf>
    <xf numFmtId="165" fontId="1" fillId="0" borderId="0" xfId="0" applyNumberFormat="1" applyFont="1" applyAlignment="1">
      <alignment horizontal="right"/>
    </xf>
    <xf numFmtId="165" fontId="11" fillId="0" borderId="2" xfId="0" applyNumberFormat="1" applyFont="1" applyBorder="1" applyAlignment="1">
      <alignment horizontal="right" wrapText="1"/>
    </xf>
    <xf numFmtId="165" fontId="7" fillId="0" borderId="0" xfId="0" quotePrefix="1" applyNumberFormat="1" applyFont="1" applyAlignment="1">
      <alignment horizontal="left" wrapText="1"/>
    </xf>
    <xf numFmtId="165" fontId="8" fillId="0" borderId="0" xfId="0" applyNumberFormat="1" applyFont="1" applyAlignment="1">
      <alignment wrapText="1"/>
    </xf>
    <xf numFmtId="165" fontId="5" fillId="0" borderId="0" xfId="0" applyNumberFormat="1" applyFont="1" applyAlignment="1">
      <alignment horizontal="right"/>
    </xf>
    <xf numFmtId="165" fontId="1" fillId="13" borderId="3" xfId="0" applyNumberFormat="1" applyFont="1" applyFill="1" applyBorder="1" applyAlignment="1">
      <alignment horizontal="right"/>
    </xf>
    <xf numFmtId="0" fontId="1" fillId="9" borderId="3" xfId="0" applyFont="1" applyFill="1" applyBorder="1" applyAlignment="1">
      <alignment horizontal="right"/>
    </xf>
    <xf numFmtId="0" fontId="1" fillId="11" borderId="3" xfId="0" applyFont="1" applyFill="1" applyBorder="1"/>
    <xf numFmtId="0" fontId="1" fillId="10" borderId="3" xfId="0" applyFont="1" applyFill="1" applyBorder="1"/>
    <xf numFmtId="165" fontId="1" fillId="12" borderId="3" xfId="0" applyNumberFormat="1" applyFont="1" applyFill="1" applyBorder="1"/>
    <xf numFmtId="165" fontId="25" fillId="13" borderId="3" xfId="0" applyNumberFormat="1" applyFont="1" applyFill="1" applyBorder="1" applyAlignment="1">
      <alignment horizontal="right"/>
    </xf>
    <xf numFmtId="165" fontId="17" fillId="9" borderId="3" xfId="0" applyNumberFormat="1" applyFont="1" applyFill="1" applyBorder="1" applyAlignment="1">
      <alignment horizontal="right"/>
    </xf>
    <xf numFmtId="165" fontId="17" fillId="11" borderId="3" xfId="0" applyNumberFormat="1" applyFont="1" applyFill="1" applyBorder="1"/>
    <xf numFmtId="165" fontId="17" fillId="10" borderId="3" xfId="0" applyNumberFormat="1" applyFont="1" applyFill="1" applyBorder="1"/>
    <xf numFmtId="165" fontId="17" fillId="8" borderId="3" xfId="0" applyNumberFormat="1" applyFont="1" applyFill="1" applyBorder="1"/>
    <xf numFmtId="165" fontId="17" fillId="13" borderId="3" xfId="0" applyNumberFormat="1" applyFont="1" applyFill="1" applyBorder="1"/>
    <xf numFmtId="165" fontId="25" fillId="12" borderId="3" xfId="0" applyNumberFormat="1" applyFont="1" applyFill="1" applyBorder="1"/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65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 applyProtection="1">
      <alignment horizontal="center" vertical="center" wrapText="1"/>
    </xf>
    <xf numFmtId="0" fontId="6" fillId="14" borderId="3" xfId="0" applyNumberFormat="1" applyFont="1" applyFill="1" applyBorder="1" applyAlignment="1" applyProtection="1">
      <alignment horizontal="left" vertical="center" wrapText="1"/>
    </xf>
    <xf numFmtId="165" fontId="6" fillId="14" borderId="4" xfId="0" applyNumberFormat="1" applyFont="1" applyFill="1" applyBorder="1" applyAlignment="1" applyProtection="1">
      <alignment horizontal="center" vertical="center" wrapText="1"/>
    </xf>
    <xf numFmtId="165" fontId="6" fillId="4" borderId="4" xfId="0" applyNumberFormat="1" applyFont="1" applyFill="1" applyBorder="1" applyAlignment="1" applyProtection="1">
      <alignment horizontal="center" vertical="center" wrapText="1"/>
    </xf>
    <xf numFmtId="165" fontId="11" fillId="2" borderId="1" xfId="0" quotePrefix="1" applyNumberFormat="1" applyFont="1" applyFill="1" applyBorder="1" applyAlignment="1">
      <alignment horizontal="left" vertical="center" wrapText="1"/>
    </xf>
    <xf numFmtId="165" fontId="9" fillId="2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165" fontId="5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Alignment="1">
      <alignment wrapText="1"/>
    </xf>
    <xf numFmtId="0" fontId="12" fillId="0" borderId="0" xfId="0" applyFont="1" applyAlignment="1">
      <alignment vertical="center" wrapText="1"/>
    </xf>
    <xf numFmtId="165" fontId="11" fillId="3" borderId="1" xfId="0" applyNumberFormat="1" applyFont="1" applyFill="1" applyBorder="1" applyAlignment="1">
      <alignment horizontal="left" vertical="center" wrapText="1"/>
    </xf>
    <xf numFmtId="165" fontId="9" fillId="3" borderId="2" xfId="0" applyNumberFormat="1" applyFont="1" applyFill="1" applyBorder="1" applyAlignment="1">
      <alignment vertical="center" wrapText="1"/>
    </xf>
    <xf numFmtId="165" fontId="9" fillId="3" borderId="2" xfId="0" applyNumberFormat="1" applyFont="1" applyFill="1" applyBorder="1" applyAlignment="1">
      <alignment vertical="center"/>
    </xf>
    <xf numFmtId="165" fontId="11" fillId="0" borderId="1" xfId="0" applyNumberFormat="1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vertical="center" wrapText="1"/>
    </xf>
    <xf numFmtId="165" fontId="9" fillId="0" borderId="2" xfId="0" applyNumberFormat="1" applyFont="1" applyBorder="1" applyAlignment="1">
      <alignment vertical="center"/>
    </xf>
    <xf numFmtId="165" fontId="11" fillId="2" borderId="2" xfId="0" quotePrefix="1" applyNumberFormat="1" applyFont="1" applyFill="1" applyBorder="1" applyAlignment="1">
      <alignment horizontal="left" vertical="center" wrapText="1"/>
    </xf>
    <xf numFmtId="165" fontId="11" fillId="2" borderId="4" xfId="0" quotePrefix="1" applyNumberFormat="1" applyFont="1" applyFill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left" vertical="center" wrapText="1"/>
    </xf>
    <xf numFmtId="165" fontId="11" fillId="0" borderId="4" xfId="0" applyNumberFormat="1" applyFont="1" applyBorder="1" applyAlignment="1">
      <alignment horizontal="left" vertical="center" wrapText="1"/>
    </xf>
    <xf numFmtId="165" fontId="11" fillId="3" borderId="1" xfId="0" quotePrefix="1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165" fontId="11" fillId="0" borderId="1" xfId="0" quotePrefix="1" applyNumberFormat="1" applyFont="1" applyBorder="1" applyAlignment="1">
      <alignment horizontal="left" vertical="center" wrapText="1"/>
    </xf>
    <xf numFmtId="165" fontId="6" fillId="4" borderId="1" xfId="0" applyNumberFormat="1" applyFont="1" applyFill="1" applyBorder="1" applyAlignment="1">
      <alignment horizontal="left" vertical="center" wrapText="1"/>
    </xf>
    <xf numFmtId="165" fontId="6" fillId="4" borderId="2" xfId="0" applyNumberFormat="1" applyFont="1" applyFill="1" applyBorder="1" applyAlignment="1">
      <alignment horizontal="left" vertical="center" wrapText="1"/>
    </xf>
    <xf numFmtId="165" fontId="6" fillId="4" borderId="4" xfId="0" applyNumberFormat="1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left" vertical="center" wrapText="1"/>
    </xf>
    <xf numFmtId="165" fontId="6" fillId="3" borderId="2" xfId="0" applyNumberFormat="1" applyFont="1" applyFill="1" applyBorder="1" applyAlignment="1">
      <alignment horizontal="left" vertical="center" wrapText="1"/>
    </xf>
    <xf numFmtId="165" fontId="6" fillId="3" borderId="4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44" fontId="5" fillId="0" borderId="0" xfId="0" applyNumberFormat="1" applyFont="1" applyAlignment="1">
      <alignment horizontal="center" vertical="center" wrapText="1"/>
    </xf>
    <xf numFmtId="44" fontId="13" fillId="0" borderId="0" xfId="0" applyNumberFormat="1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0" fontId="21" fillId="7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11" borderId="6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="80" zoomScaleNormal="80" workbookViewId="0">
      <selection activeCell="J10" sqref="J10"/>
    </sheetView>
  </sheetViews>
  <sheetFormatPr defaultRowHeight="15" x14ac:dyDescent="0.25"/>
  <cols>
    <col min="5" max="5" width="25.28515625" customWidth="1"/>
    <col min="6" max="6" width="33.7109375" customWidth="1"/>
    <col min="7" max="7" width="27.42578125" hidden="1" customWidth="1"/>
    <col min="8" max="8" width="25.28515625" hidden="1" customWidth="1"/>
    <col min="9" max="9" width="32.7109375" customWidth="1"/>
    <col min="10" max="10" width="28.5703125" customWidth="1"/>
    <col min="11" max="11" width="25.28515625" customWidth="1"/>
    <col min="12" max="12" width="33" customWidth="1"/>
  </cols>
  <sheetData>
    <row r="1" spans="1:12" ht="42" customHeight="1" x14ac:dyDescent="0.25">
      <c r="A1" s="266" t="s">
        <v>252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ht="18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.75" x14ac:dyDescent="0.25">
      <c r="A3" s="266" t="s">
        <v>29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70"/>
    </row>
    <row r="4" spans="1:12" ht="18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12" ht="18" customHeight="1" x14ac:dyDescent="0.25">
      <c r="A5" s="266" t="s">
        <v>34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1:12" ht="18" x14ac:dyDescent="0.25">
      <c r="A6" s="1"/>
      <c r="B6" s="2"/>
      <c r="C6" s="2"/>
      <c r="D6" s="2"/>
      <c r="E6" s="6"/>
      <c r="F6" s="7"/>
      <c r="G6" s="7"/>
      <c r="H6" s="7"/>
      <c r="I6" s="7"/>
      <c r="J6" s="7"/>
      <c r="K6" s="7"/>
      <c r="L6" s="7"/>
    </row>
    <row r="7" spans="1:12" ht="25.5" x14ac:dyDescent="0.25">
      <c r="A7" s="17"/>
      <c r="B7" s="18"/>
      <c r="C7" s="18"/>
      <c r="D7" s="19"/>
      <c r="E7" s="20"/>
      <c r="F7" s="3" t="s">
        <v>224</v>
      </c>
      <c r="G7" s="3"/>
      <c r="H7" s="3" t="s">
        <v>38</v>
      </c>
      <c r="I7" s="3" t="s">
        <v>248</v>
      </c>
      <c r="J7" s="3" t="s">
        <v>253</v>
      </c>
      <c r="K7" s="3" t="s">
        <v>250</v>
      </c>
      <c r="L7" s="3" t="s">
        <v>251</v>
      </c>
    </row>
    <row r="8" spans="1:12" x14ac:dyDescent="0.25">
      <c r="A8" s="271" t="s">
        <v>0</v>
      </c>
      <c r="B8" s="272"/>
      <c r="C8" s="272"/>
      <c r="D8" s="272"/>
      <c r="E8" s="273"/>
      <c r="F8" s="175">
        <v>2276950.12</v>
      </c>
      <c r="G8" s="175"/>
      <c r="H8" s="175">
        <v>21057500.850000001</v>
      </c>
      <c r="I8" s="175">
        <v>2770920.55</v>
      </c>
      <c r="J8" s="175">
        <v>2274000</v>
      </c>
      <c r="K8" s="175">
        <v>2274000</v>
      </c>
      <c r="L8" s="175">
        <v>2274000</v>
      </c>
    </row>
    <row r="9" spans="1:12" x14ac:dyDescent="0.25">
      <c r="A9" s="274" t="s">
        <v>1</v>
      </c>
      <c r="B9" s="275"/>
      <c r="C9" s="275"/>
      <c r="D9" s="275"/>
      <c r="E9" s="276"/>
      <c r="F9" s="127">
        <v>2276950.12</v>
      </c>
      <c r="G9" s="127"/>
      <c r="H9" s="127">
        <v>20827500.850000001</v>
      </c>
      <c r="I9" s="220">
        <v>2744375.98</v>
      </c>
      <c r="J9" s="127">
        <v>2174000</v>
      </c>
      <c r="K9" s="127">
        <v>2174000</v>
      </c>
      <c r="L9" s="127">
        <v>2174000</v>
      </c>
    </row>
    <row r="10" spans="1:12" x14ac:dyDescent="0.25">
      <c r="A10" s="221" t="s">
        <v>2</v>
      </c>
      <c r="B10" s="222"/>
      <c r="C10" s="222"/>
      <c r="D10" s="222"/>
      <c r="E10" s="222"/>
      <c r="F10" s="175">
        <v>2230062.41</v>
      </c>
      <c r="G10" s="175"/>
      <c r="H10" s="175">
        <v>21057500.850000001</v>
      </c>
      <c r="I10" s="175">
        <v>2770920.55</v>
      </c>
      <c r="J10" s="175">
        <f>SUM(J11+J12)</f>
        <v>2274000</v>
      </c>
      <c r="K10" s="175">
        <f t="shared" ref="K10:L10" si="0">SUM(K11+K12)</f>
        <v>2174000</v>
      </c>
      <c r="L10" s="175">
        <f t="shared" si="0"/>
        <v>2174000</v>
      </c>
    </row>
    <row r="11" spans="1:12" s="32" customFormat="1" ht="14.25" customHeight="1" x14ac:dyDescent="0.25">
      <c r="A11" s="264" t="s">
        <v>3</v>
      </c>
      <c r="B11" s="265"/>
      <c r="C11" s="265"/>
      <c r="D11" s="265"/>
      <c r="E11" s="265"/>
      <c r="F11" s="127">
        <v>1914464.07</v>
      </c>
      <c r="G11" s="127"/>
      <c r="H11" s="127">
        <v>14776527.960000001</v>
      </c>
      <c r="I11" s="127">
        <v>1937292.17</v>
      </c>
      <c r="J11" s="127">
        <v>2114000</v>
      </c>
      <c r="K11" s="127">
        <v>2114000</v>
      </c>
      <c r="L11" s="127">
        <v>2114000</v>
      </c>
    </row>
    <row r="12" spans="1:12" s="32" customFormat="1" x14ac:dyDescent="0.25">
      <c r="A12" s="264" t="s">
        <v>4</v>
      </c>
      <c r="B12" s="277"/>
      <c r="C12" s="277"/>
      <c r="D12" s="277"/>
      <c r="E12" s="278"/>
      <c r="F12" s="127">
        <v>315598.34000000003</v>
      </c>
      <c r="G12" s="127"/>
      <c r="H12" s="127">
        <v>6280972.8899999997</v>
      </c>
      <c r="I12" s="127">
        <v>833628.38</v>
      </c>
      <c r="J12" s="127">
        <v>160000</v>
      </c>
      <c r="K12" s="127">
        <v>60000</v>
      </c>
      <c r="L12" s="127">
        <v>60000</v>
      </c>
    </row>
    <row r="13" spans="1:12" x14ac:dyDescent="0.25">
      <c r="A13" s="281" t="s">
        <v>5</v>
      </c>
      <c r="B13" s="272"/>
      <c r="C13" s="272"/>
      <c r="D13" s="272"/>
      <c r="E13" s="272"/>
      <c r="F13" s="175">
        <f>F8-F10</f>
        <v>46887.709999999963</v>
      </c>
      <c r="G13" s="175"/>
      <c r="H13" s="223">
        <v>200000</v>
      </c>
      <c r="I13" s="175">
        <v>26544.57</v>
      </c>
      <c r="J13" s="223">
        <v>100000</v>
      </c>
      <c r="K13" s="223">
        <v>0</v>
      </c>
      <c r="L13" s="175">
        <v>0</v>
      </c>
    </row>
    <row r="14" spans="1:12" ht="18" x14ac:dyDescent="0.25">
      <c r="A14" s="123"/>
      <c r="B14" s="224"/>
      <c r="C14" s="224"/>
      <c r="D14" s="224"/>
      <c r="E14" s="224"/>
      <c r="F14" s="224"/>
      <c r="G14" s="224"/>
      <c r="H14" s="224"/>
      <c r="I14" s="225"/>
      <c r="J14" s="225"/>
      <c r="K14" s="225"/>
      <c r="L14" s="225"/>
    </row>
    <row r="15" spans="1:12" ht="18" customHeight="1" x14ac:dyDescent="0.25">
      <c r="A15" s="268" t="s">
        <v>35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</row>
    <row r="16" spans="1:12" ht="18" x14ac:dyDescent="0.25">
      <c r="A16" s="123"/>
      <c r="B16" s="224"/>
      <c r="C16" s="224"/>
      <c r="D16" s="224"/>
      <c r="E16" s="224"/>
      <c r="F16" s="224"/>
      <c r="G16" s="224"/>
      <c r="H16" s="224"/>
      <c r="I16" s="225"/>
      <c r="J16" s="225"/>
      <c r="K16" s="225"/>
      <c r="L16" s="225"/>
    </row>
    <row r="17" spans="1:12" x14ac:dyDescent="0.25">
      <c r="A17" s="226"/>
      <c r="B17" s="227"/>
      <c r="C17" s="227"/>
      <c r="D17" s="228"/>
      <c r="E17" s="229"/>
      <c r="F17" s="230" t="s">
        <v>223</v>
      </c>
      <c r="G17" s="230"/>
      <c r="H17" s="230"/>
      <c r="I17" s="230" t="s">
        <v>248</v>
      </c>
      <c r="J17" s="230" t="s">
        <v>242</v>
      </c>
      <c r="K17" s="230" t="s">
        <v>250</v>
      </c>
      <c r="L17" s="230" t="s">
        <v>251</v>
      </c>
    </row>
    <row r="18" spans="1:12" ht="15.75" customHeight="1" x14ac:dyDescent="0.25">
      <c r="A18" s="274" t="s">
        <v>7</v>
      </c>
      <c r="B18" s="279"/>
      <c r="C18" s="279"/>
      <c r="D18" s="279"/>
      <c r="E18" s="280"/>
      <c r="F18" s="219">
        <v>0</v>
      </c>
      <c r="G18" s="219"/>
      <c r="H18" s="219"/>
      <c r="I18" s="219">
        <v>0</v>
      </c>
      <c r="J18" s="219">
        <v>0</v>
      </c>
      <c r="K18" s="219">
        <v>0</v>
      </c>
      <c r="L18" s="219">
        <v>0</v>
      </c>
    </row>
    <row r="19" spans="1:12" x14ac:dyDescent="0.25">
      <c r="A19" s="274" t="s">
        <v>8</v>
      </c>
      <c r="B19" s="275"/>
      <c r="C19" s="275"/>
      <c r="D19" s="275"/>
      <c r="E19" s="275"/>
      <c r="F19" s="219">
        <v>0</v>
      </c>
      <c r="G19" s="219"/>
      <c r="H19" s="219"/>
      <c r="I19" s="219">
        <v>0</v>
      </c>
      <c r="J19" s="219">
        <v>0</v>
      </c>
      <c r="K19" s="219">
        <v>0</v>
      </c>
      <c r="L19" s="219">
        <v>0</v>
      </c>
    </row>
    <row r="20" spans="1:12" x14ac:dyDescent="0.25">
      <c r="A20" s="281" t="s">
        <v>9</v>
      </c>
      <c r="B20" s="272"/>
      <c r="C20" s="272"/>
      <c r="D20" s="272"/>
      <c r="E20" s="272"/>
      <c r="F20" s="175">
        <v>0</v>
      </c>
      <c r="G20" s="175"/>
      <c r="H20" s="175"/>
      <c r="I20" s="175">
        <v>0</v>
      </c>
      <c r="J20" s="175">
        <v>0</v>
      </c>
      <c r="K20" s="175">
        <v>0</v>
      </c>
      <c r="L20" s="175">
        <v>0</v>
      </c>
    </row>
    <row r="21" spans="1:12" ht="18" x14ac:dyDescent="0.25">
      <c r="A21" s="231"/>
      <c r="B21" s="224"/>
      <c r="C21" s="224"/>
      <c r="D21" s="224"/>
      <c r="E21" s="224"/>
      <c r="F21" s="224"/>
      <c r="G21" s="224"/>
      <c r="H21" s="224"/>
      <c r="I21" s="225"/>
      <c r="J21" s="225"/>
      <c r="K21" s="225"/>
      <c r="L21" s="225"/>
    </row>
    <row r="22" spans="1:12" ht="18" customHeight="1" x14ac:dyDescent="0.25">
      <c r="A22" s="268" t="s">
        <v>40</v>
      </c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ht="18" x14ac:dyDescent="0.25">
      <c r="A23" s="231"/>
      <c r="B23" s="224"/>
      <c r="C23" s="224"/>
      <c r="D23" s="224"/>
      <c r="E23" s="224"/>
      <c r="F23" s="224"/>
      <c r="G23" s="224"/>
      <c r="H23" s="224"/>
      <c r="I23" s="225"/>
      <c r="J23" s="225"/>
      <c r="K23" s="225"/>
      <c r="L23" s="225"/>
    </row>
    <row r="24" spans="1:12" ht="37.5" customHeight="1" x14ac:dyDescent="0.25">
      <c r="A24" s="226"/>
      <c r="B24" s="227"/>
      <c r="C24" s="227"/>
      <c r="D24" s="228"/>
      <c r="E24" s="229"/>
      <c r="F24" s="230" t="s">
        <v>223</v>
      </c>
      <c r="G24" s="230" t="s">
        <v>11</v>
      </c>
      <c r="H24" s="230" t="s">
        <v>12</v>
      </c>
      <c r="I24" s="230" t="s">
        <v>248</v>
      </c>
      <c r="J24" s="230" t="s">
        <v>242</v>
      </c>
      <c r="K24" s="230" t="s">
        <v>250</v>
      </c>
      <c r="L24" s="230" t="s">
        <v>251</v>
      </c>
    </row>
    <row r="25" spans="1:12" x14ac:dyDescent="0.25">
      <c r="A25" s="285" t="s">
        <v>36</v>
      </c>
      <c r="B25" s="286"/>
      <c r="C25" s="286"/>
      <c r="D25" s="286"/>
      <c r="E25" s="287"/>
      <c r="F25" s="232">
        <v>109226.8</v>
      </c>
      <c r="G25" s="217">
        <v>541971.6</v>
      </c>
      <c r="H25" s="217">
        <v>150000</v>
      </c>
      <c r="I25" s="217" t="s">
        <v>225</v>
      </c>
      <c r="J25" s="217">
        <v>100000</v>
      </c>
      <c r="K25" s="217">
        <v>0</v>
      </c>
      <c r="L25" s="217">
        <v>0</v>
      </c>
    </row>
    <row r="26" spans="1:12" ht="30" customHeight="1" x14ac:dyDescent="0.25">
      <c r="A26" s="288" t="s">
        <v>6</v>
      </c>
      <c r="B26" s="289"/>
      <c r="C26" s="289"/>
      <c r="D26" s="289"/>
      <c r="E26" s="290"/>
      <c r="F26" s="233">
        <v>156114.51</v>
      </c>
      <c r="G26" s="218">
        <v>280997.71000000002</v>
      </c>
      <c r="H26" s="218">
        <v>150000</v>
      </c>
      <c r="I26" s="218" t="s">
        <v>225</v>
      </c>
      <c r="J26" s="218">
        <v>100000</v>
      </c>
      <c r="K26" s="218">
        <v>0</v>
      </c>
      <c r="L26" s="218">
        <v>0</v>
      </c>
    </row>
    <row r="27" spans="1:12" x14ac:dyDescent="0.25">
      <c r="A27" s="91"/>
      <c r="B27" s="91"/>
      <c r="C27" s="91"/>
      <c r="D27" s="91"/>
      <c r="E27" s="91"/>
      <c r="F27" s="234"/>
      <c r="G27" s="91"/>
      <c r="H27" s="91"/>
      <c r="I27" s="91"/>
      <c r="J27" s="91"/>
      <c r="K27" s="91"/>
      <c r="L27" s="91"/>
    </row>
    <row r="28" spans="1:12" x14ac:dyDescent="0.25">
      <c r="A28" s="91"/>
      <c r="B28" s="91"/>
      <c r="C28" s="91"/>
      <c r="D28" s="91"/>
      <c r="E28" s="91"/>
      <c r="F28" s="234"/>
      <c r="G28" s="91"/>
      <c r="H28" s="91"/>
      <c r="I28" s="91"/>
      <c r="J28" s="91"/>
      <c r="K28" s="91"/>
      <c r="L28" s="91"/>
    </row>
    <row r="29" spans="1:12" x14ac:dyDescent="0.25">
      <c r="A29" s="284" t="s">
        <v>10</v>
      </c>
      <c r="B29" s="275"/>
      <c r="C29" s="275"/>
      <c r="D29" s="275"/>
      <c r="E29" s="275"/>
      <c r="F29" s="235">
        <v>156114.51</v>
      </c>
      <c r="G29" s="219">
        <v>822969.31</v>
      </c>
      <c r="H29" s="219">
        <v>150000</v>
      </c>
      <c r="I29" s="219" t="s">
        <v>225</v>
      </c>
      <c r="J29" s="219">
        <v>100000</v>
      </c>
      <c r="K29" s="219">
        <v>0</v>
      </c>
      <c r="L29" s="219">
        <v>0</v>
      </c>
    </row>
    <row r="30" spans="1:12" ht="11.25" customHeight="1" x14ac:dyDescent="0.25">
      <c r="A30" s="236"/>
      <c r="B30" s="237"/>
      <c r="C30" s="237"/>
      <c r="D30" s="237"/>
      <c r="E30" s="237"/>
      <c r="F30" s="238"/>
      <c r="G30" s="238"/>
      <c r="H30" s="238"/>
      <c r="I30" s="238"/>
      <c r="J30" s="238"/>
      <c r="K30" s="238"/>
      <c r="L30" s="238"/>
    </row>
    <row r="31" spans="1:12" ht="8.25" customHeight="1" x14ac:dyDescent="0.25"/>
    <row r="32" spans="1:12" ht="29.25" customHeight="1" x14ac:dyDescent="0.25">
      <c r="A32" s="282" t="s">
        <v>37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283"/>
    </row>
  </sheetData>
  <mergeCells count="17">
    <mergeCell ref="A18:E18"/>
    <mergeCell ref="A19:E19"/>
    <mergeCell ref="A20:E20"/>
    <mergeCell ref="A13:E13"/>
    <mergeCell ref="A32:L32"/>
    <mergeCell ref="A22:L22"/>
    <mergeCell ref="A29:E29"/>
    <mergeCell ref="A25:E25"/>
    <mergeCell ref="A26:E26"/>
    <mergeCell ref="A11:E11"/>
    <mergeCell ref="A5:L5"/>
    <mergeCell ref="A15:L15"/>
    <mergeCell ref="A1:L1"/>
    <mergeCell ref="A3:L3"/>
    <mergeCell ref="A8:E8"/>
    <mergeCell ref="A9:E9"/>
    <mergeCell ref="A12:E12"/>
  </mergeCells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opLeftCell="A46" zoomScale="90" zoomScaleNormal="90" workbookViewId="0">
      <selection activeCell="G52" sqref="G52:I52"/>
    </sheetView>
  </sheetViews>
  <sheetFormatPr defaultRowHeight="15" x14ac:dyDescent="0.25"/>
  <cols>
    <col min="1" max="1" width="8.5703125" bestFit="1" customWidth="1"/>
    <col min="2" max="2" width="9.5703125" bestFit="1" customWidth="1"/>
    <col min="3" max="3" width="5.42578125" bestFit="1" customWidth="1"/>
    <col min="4" max="4" width="25.28515625" customWidth="1"/>
    <col min="5" max="5" width="27.5703125" style="91" customWidth="1"/>
    <col min="6" max="9" width="25.28515625" style="91" customWidth="1"/>
  </cols>
  <sheetData>
    <row r="1" spans="1:12" ht="42" customHeight="1" x14ac:dyDescent="0.25">
      <c r="A1" s="266" t="s">
        <v>262</v>
      </c>
      <c r="B1" s="266"/>
      <c r="C1" s="266"/>
      <c r="D1" s="266"/>
      <c r="E1" s="266"/>
      <c r="F1" s="266"/>
      <c r="G1" s="266"/>
      <c r="H1" s="266"/>
      <c r="I1" s="266"/>
    </row>
    <row r="2" spans="1:12" ht="18" customHeight="1" x14ac:dyDescent="0.25">
      <c r="A2" s="4"/>
      <c r="B2" s="4"/>
      <c r="C2" s="4"/>
      <c r="D2" s="4"/>
      <c r="E2" s="123"/>
      <c r="F2" s="123"/>
      <c r="G2" s="123"/>
      <c r="H2" s="123"/>
      <c r="I2" s="123"/>
    </row>
    <row r="3" spans="1:12" ht="15.75" x14ac:dyDescent="0.25">
      <c r="A3" s="266" t="s">
        <v>29</v>
      </c>
      <c r="B3" s="266"/>
      <c r="C3" s="266"/>
      <c r="D3" s="266"/>
      <c r="E3" s="266"/>
      <c r="F3" s="266"/>
      <c r="G3" s="266"/>
      <c r="H3" s="266"/>
      <c r="I3" s="270"/>
    </row>
    <row r="4" spans="1:12" ht="18" x14ac:dyDescent="0.25">
      <c r="A4" s="4"/>
      <c r="B4" s="4"/>
      <c r="C4" s="4"/>
      <c r="D4" s="4"/>
      <c r="E4" s="123"/>
      <c r="F4" s="123"/>
      <c r="G4" s="123"/>
      <c r="H4" s="123"/>
      <c r="I4" s="124"/>
    </row>
    <row r="5" spans="1:12" ht="18" customHeight="1" x14ac:dyDescent="0.25">
      <c r="A5" s="266" t="s">
        <v>14</v>
      </c>
      <c r="B5" s="267"/>
      <c r="C5" s="267"/>
      <c r="D5" s="267"/>
      <c r="E5" s="267"/>
      <c r="F5" s="267"/>
      <c r="G5" s="267"/>
      <c r="H5" s="267"/>
      <c r="I5" s="267"/>
    </row>
    <row r="6" spans="1:12" ht="18" x14ac:dyDescent="0.25">
      <c r="A6" s="4"/>
      <c r="B6" s="4"/>
      <c r="C6" s="4"/>
      <c r="D6" s="4"/>
      <c r="E6" s="123"/>
      <c r="F6" s="123"/>
      <c r="G6" s="123"/>
      <c r="H6" s="123"/>
      <c r="I6" s="124"/>
    </row>
    <row r="7" spans="1:12" ht="15.75" customHeight="1" x14ac:dyDescent="0.25">
      <c r="A7" s="266" t="s">
        <v>1</v>
      </c>
      <c r="B7" s="291"/>
      <c r="C7" s="291"/>
      <c r="D7" s="291"/>
      <c r="E7" s="291"/>
      <c r="F7" s="291"/>
      <c r="G7" s="291"/>
      <c r="H7" s="291"/>
      <c r="I7" s="291"/>
    </row>
    <row r="8" spans="1:12" ht="18" customHeight="1" x14ac:dyDescent="0.25">
      <c r="A8" s="4"/>
      <c r="B8" s="4"/>
      <c r="C8" s="4"/>
      <c r="D8" s="4"/>
      <c r="E8" s="123"/>
      <c r="F8" s="123"/>
      <c r="G8" s="123"/>
      <c r="H8" s="123"/>
      <c r="I8" s="124"/>
    </row>
    <row r="9" spans="1:12" ht="25.5" customHeight="1" x14ac:dyDescent="0.25">
      <c r="A9" s="14" t="s">
        <v>15</v>
      </c>
      <c r="B9" s="13" t="s">
        <v>16</v>
      </c>
      <c r="C9" s="13" t="s">
        <v>17</v>
      </c>
      <c r="D9" s="13" t="s">
        <v>13</v>
      </c>
      <c r="E9" s="176" t="s">
        <v>223</v>
      </c>
      <c r="F9" s="125" t="s">
        <v>248</v>
      </c>
      <c r="G9" s="125" t="s">
        <v>242</v>
      </c>
      <c r="H9" s="125" t="s">
        <v>250</v>
      </c>
      <c r="I9" s="125" t="s">
        <v>251</v>
      </c>
    </row>
    <row r="10" spans="1:12" ht="15" customHeight="1" x14ac:dyDescent="0.25">
      <c r="A10" s="54"/>
      <c r="B10" s="55"/>
      <c r="C10" s="55"/>
      <c r="D10" s="55" t="s">
        <v>219</v>
      </c>
      <c r="E10" s="177">
        <v>2276950.12</v>
      </c>
      <c r="F10" s="177">
        <v>2770920.55</v>
      </c>
      <c r="G10" s="177">
        <f>G11+G31</f>
        <v>2274000</v>
      </c>
      <c r="H10" s="177">
        <f t="shared" ref="H10:I10" si="0">H11+H31</f>
        <v>2174000</v>
      </c>
      <c r="I10" s="177">
        <f t="shared" si="0"/>
        <v>2174000</v>
      </c>
      <c r="L10">
        <v>7.5345000000000004</v>
      </c>
    </row>
    <row r="11" spans="1:12" ht="15.75" customHeight="1" x14ac:dyDescent="0.25">
      <c r="A11" s="51">
        <v>6</v>
      </c>
      <c r="B11" s="51"/>
      <c r="C11" s="56"/>
      <c r="D11" s="56" t="s">
        <v>18</v>
      </c>
      <c r="E11" s="178">
        <f>SUM(E12+E15+E17+E23+E27+E31)</f>
        <v>2276950.12</v>
      </c>
      <c r="F11" s="178">
        <v>2744375.98</v>
      </c>
      <c r="G11" s="178">
        <f>G12+G15+G17+G23+G27</f>
        <v>2174000</v>
      </c>
      <c r="H11" s="178">
        <f t="shared" ref="H11:I11" si="1">H12+H15+H17+H23+H27</f>
        <v>2174000</v>
      </c>
      <c r="I11" s="178">
        <f t="shared" si="1"/>
        <v>2174000</v>
      </c>
    </row>
    <row r="12" spans="1:12" ht="38.25" customHeight="1" x14ac:dyDescent="0.25">
      <c r="A12" s="51"/>
      <c r="B12" s="51">
        <v>63</v>
      </c>
      <c r="C12" s="56"/>
      <c r="D12" s="56" t="s">
        <v>39</v>
      </c>
      <c r="E12" s="178">
        <f>SUM(E13:E14)</f>
        <v>1979525.43</v>
      </c>
      <c r="F12" s="178">
        <v>2496910.59</v>
      </c>
      <c r="G12" s="178">
        <f>SUM(G13:G14)</f>
        <v>1857300</v>
      </c>
      <c r="H12" s="178">
        <f t="shared" ref="H12:I12" si="2">SUM(H13:H14)</f>
        <v>1857300</v>
      </c>
      <c r="I12" s="178">
        <f t="shared" si="2"/>
        <v>1857300</v>
      </c>
    </row>
    <row r="13" spans="1:12" ht="15" customHeight="1" x14ac:dyDescent="0.25">
      <c r="A13" s="8"/>
      <c r="B13" s="10"/>
      <c r="C13" s="57" t="s">
        <v>186</v>
      </c>
      <c r="D13" s="57" t="s">
        <v>187</v>
      </c>
      <c r="E13" s="179">
        <v>282279.40999999997</v>
      </c>
      <c r="F13" s="179">
        <v>782530.08</v>
      </c>
      <c r="G13" s="179">
        <v>4000</v>
      </c>
      <c r="H13" s="179">
        <v>4000</v>
      </c>
      <c r="I13" s="179">
        <v>4000</v>
      </c>
    </row>
    <row r="14" spans="1:12" ht="15" customHeight="1" x14ac:dyDescent="0.25">
      <c r="A14" s="8"/>
      <c r="B14" s="10"/>
      <c r="C14" s="57" t="s">
        <v>188</v>
      </c>
      <c r="D14" s="57" t="s">
        <v>89</v>
      </c>
      <c r="E14" s="180">
        <v>1697246.02</v>
      </c>
      <c r="F14" s="179">
        <v>1714380.51</v>
      </c>
      <c r="G14" s="179">
        <v>1853300</v>
      </c>
      <c r="H14" s="179">
        <v>1853300</v>
      </c>
      <c r="I14" s="179">
        <v>1853300</v>
      </c>
    </row>
    <row r="15" spans="1:12" ht="15" customHeight="1" x14ac:dyDescent="0.25">
      <c r="A15" s="51"/>
      <c r="B15" s="51">
        <v>64</v>
      </c>
      <c r="C15" s="56"/>
      <c r="D15" s="56" t="s">
        <v>195</v>
      </c>
      <c r="E15" s="178">
        <v>178.12</v>
      </c>
      <c r="F15" s="178">
        <v>0</v>
      </c>
      <c r="G15" s="178">
        <f>G16</f>
        <v>0</v>
      </c>
      <c r="H15" s="178">
        <v>0</v>
      </c>
      <c r="I15" s="178">
        <v>0</v>
      </c>
    </row>
    <row r="16" spans="1:12" ht="15" customHeight="1" x14ac:dyDescent="0.25">
      <c r="A16" s="8"/>
      <c r="B16" s="10"/>
      <c r="C16" s="57" t="s">
        <v>196</v>
      </c>
      <c r="D16" s="57" t="s">
        <v>33</v>
      </c>
      <c r="E16" s="181">
        <v>178.12</v>
      </c>
      <c r="F16" s="179">
        <v>0</v>
      </c>
      <c r="G16" s="179">
        <v>0</v>
      </c>
      <c r="H16" s="179">
        <v>0</v>
      </c>
      <c r="I16" s="179">
        <v>0</v>
      </c>
    </row>
    <row r="17" spans="1:9" ht="30.6" customHeight="1" x14ac:dyDescent="0.25">
      <c r="A17" s="72"/>
      <c r="B17" s="73">
        <v>65</v>
      </c>
      <c r="C17" s="59"/>
      <c r="D17" s="60" t="s">
        <v>189</v>
      </c>
      <c r="E17" s="178">
        <f>SUM(E18:E22)</f>
        <v>15966.71</v>
      </c>
      <c r="F17" s="178">
        <v>2654.46</v>
      </c>
      <c r="G17" s="178">
        <f>SUM(G18:G22)</f>
        <v>6000</v>
      </c>
      <c r="H17" s="178">
        <f t="shared" ref="H17:I17" si="3">SUM(H18:H22)</f>
        <v>6000</v>
      </c>
      <c r="I17" s="178">
        <f t="shared" si="3"/>
        <v>6000</v>
      </c>
    </row>
    <row r="18" spans="1:9" ht="30.6" customHeight="1" x14ac:dyDescent="0.25">
      <c r="A18" s="74"/>
      <c r="B18" s="74"/>
      <c r="C18" s="62" t="s">
        <v>196</v>
      </c>
      <c r="D18" s="63" t="s">
        <v>33</v>
      </c>
      <c r="E18" s="179">
        <v>499.58</v>
      </c>
      <c r="F18" s="179">
        <v>0</v>
      </c>
      <c r="G18" s="179">
        <v>0</v>
      </c>
      <c r="H18" s="179">
        <v>0</v>
      </c>
      <c r="I18" s="179">
        <v>0</v>
      </c>
    </row>
    <row r="19" spans="1:9" ht="30.6" customHeight="1" x14ac:dyDescent="0.25">
      <c r="A19" s="74"/>
      <c r="B19" s="74"/>
      <c r="C19" s="62" t="s">
        <v>190</v>
      </c>
      <c r="D19" s="63" t="s">
        <v>103</v>
      </c>
      <c r="E19" s="179">
        <v>4793.8999999999996</v>
      </c>
      <c r="F19" s="179">
        <v>2654.46</v>
      </c>
      <c r="G19" s="179">
        <v>3000</v>
      </c>
      <c r="H19" s="179">
        <v>3000</v>
      </c>
      <c r="I19" s="179">
        <v>3000</v>
      </c>
    </row>
    <row r="20" spans="1:9" ht="30.6" customHeight="1" x14ac:dyDescent="0.25">
      <c r="A20" s="74"/>
      <c r="B20" s="74"/>
      <c r="C20" s="62" t="s">
        <v>188</v>
      </c>
      <c r="D20" s="63" t="s">
        <v>89</v>
      </c>
      <c r="E20" s="179">
        <v>55.4</v>
      </c>
      <c r="F20" s="179">
        <v>0</v>
      </c>
      <c r="G20" s="179">
        <v>0</v>
      </c>
      <c r="H20" s="179">
        <v>0</v>
      </c>
      <c r="I20" s="179">
        <v>0</v>
      </c>
    </row>
    <row r="21" spans="1:9" ht="30.6" customHeight="1" x14ac:dyDescent="0.25">
      <c r="A21" s="74"/>
      <c r="B21" s="74"/>
      <c r="C21" s="62" t="s">
        <v>186</v>
      </c>
      <c r="D21" s="63" t="s">
        <v>187</v>
      </c>
      <c r="E21" s="179">
        <v>0</v>
      </c>
      <c r="F21" s="179">
        <v>0</v>
      </c>
      <c r="G21" s="179">
        <v>0</v>
      </c>
      <c r="H21" s="179">
        <v>0</v>
      </c>
      <c r="I21" s="179">
        <v>0</v>
      </c>
    </row>
    <row r="22" spans="1:9" ht="30.6" customHeight="1" x14ac:dyDescent="0.25">
      <c r="A22" s="74"/>
      <c r="B22" s="74"/>
      <c r="C22" s="62" t="s">
        <v>193</v>
      </c>
      <c r="D22" s="63" t="s">
        <v>111</v>
      </c>
      <c r="E22" s="179">
        <v>10617.83</v>
      </c>
      <c r="F22" s="179">
        <v>0</v>
      </c>
      <c r="G22" s="179">
        <v>3000</v>
      </c>
      <c r="H22" s="179">
        <v>3000</v>
      </c>
      <c r="I22" s="179">
        <v>3000</v>
      </c>
    </row>
    <row r="23" spans="1:9" ht="25.5" customHeight="1" x14ac:dyDescent="0.25">
      <c r="A23" s="72"/>
      <c r="B23" s="73">
        <v>66</v>
      </c>
      <c r="C23" s="59"/>
      <c r="D23" s="56" t="s">
        <v>191</v>
      </c>
      <c r="E23" s="178">
        <f>SUM(E24:E26)</f>
        <v>91294.98</v>
      </c>
      <c r="F23" s="178">
        <f t="shared" ref="F23" si="4">SUM(F24:F26)</f>
        <v>82288.150000000009</v>
      </c>
      <c r="G23" s="178">
        <f>SUM(G24:G26)</f>
        <v>120500</v>
      </c>
      <c r="H23" s="178">
        <f t="shared" ref="H23:I23" si="5">SUM(H24:H26)</f>
        <v>120500</v>
      </c>
      <c r="I23" s="178">
        <f t="shared" si="5"/>
        <v>120500</v>
      </c>
    </row>
    <row r="24" spans="1:9" ht="15" customHeight="1" x14ac:dyDescent="0.25">
      <c r="A24" s="74"/>
      <c r="B24" s="74"/>
      <c r="C24" s="62" t="s">
        <v>192</v>
      </c>
      <c r="D24" s="63" t="s">
        <v>96</v>
      </c>
      <c r="E24" s="179">
        <v>86112.03</v>
      </c>
      <c r="F24" s="179">
        <v>79633.69</v>
      </c>
      <c r="G24" s="179">
        <v>120000</v>
      </c>
      <c r="H24" s="179">
        <v>120000</v>
      </c>
      <c r="I24" s="179">
        <v>120000</v>
      </c>
    </row>
    <row r="25" spans="1:9" ht="15" customHeight="1" x14ac:dyDescent="0.25">
      <c r="A25" s="10"/>
      <c r="B25" s="10"/>
      <c r="C25" s="57" t="s">
        <v>193</v>
      </c>
      <c r="D25" s="64" t="s">
        <v>111</v>
      </c>
      <c r="E25" s="179">
        <v>2588.09</v>
      </c>
      <c r="F25" s="179">
        <v>2654.46</v>
      </c>
      <c r="G25" s="179">
        <v>500</v>
      </c>
      <c r="H25" s="179">
        <v>500</v>
      </c>
      <c r="I25" s="179">
        <v>500</v>
      </c>
    </row>
    <row r="26" spans="1:9" ht="15" customHeight="1" x14ac:dyDescent="0.25">
      <c r="A26" s="10"/>
      <c r="B26" s="10"/>
      <c r="C26" s="57" t="s">
        <v>188</v>
      </c>
      <c r="D26" s="64" t="s">
        <v>89</v>
      </c>
      <c r="E26" s="179">
        <v>2594.86</v>
      </c>
      <c r="F26" s="179">
        <v>0</v>
      </c>
      <c r="G26" s="179">
        <v>0</v>
      </c>
      <c r="H26" s="179">
        <v>0</v>
      </c>
      <c r="I26" s="179">
        <v>0</v>
      </c>
    </row>
    <row r="27" spans="1:9" ht="15" customHeight="1" x14ac:dyDescent="0.25">
      <c r="A27" s="52"/>
      <c r="B27" s="51">
        <v>67</v>
      </c>
      <c r="C27" s="56"/>
      <c r="D27" s="65" t="s">
        <v>214</v>
      </c>
      <c r="E27" s="178">
        <f>SUM(E28:E30)</f>
        <v>189984.88000000003</v>
      </c>
      <c r="F27" s="178">
        <f t="shared" ref="F27" si="6">SUM(F28:F30)</f>
        <v>162522.78</v>
      </c>
      <c r="G27" s="178">
        <f>SUM(G28:G30)</f>
        <v>190200</v>
      </c>
      <c r="H27" s="178">
        <f t="shared" ref="H27:I27" si="7">SUM(H28:H30)</f>
        <v>190200</v>
      </c>
      <c r="I27" s="178">
        <f t="shared" si="7"/>
        <v>190200</v>
      </c>
    </row>
    <row r="28" spans="1:9" ht="15" customHeight="1" x14ac:dyDescent="0.25">
      <c r="A28" s="10"/>
      <c r="B28" s="10"/>
      <c r="C28" s="57" t="s">
        <v>197</v>
      </c>
      <c r="D28" s="64" t="s">
        <v>215</v>
      </c>
      <c r="E28" s="179">
        <v>12400.76</v>
      </c>
      <c r="F28" s="179">
        <v>5395.08</v>
      </c>
      <c r="G28" s="179">
        <v>22547</v>
      </c>
      <c r="H28" s="179">
        <v>22547</v>
      </c>
      <c r="I28" s="179">
        <v>22547</v>
      </c>
    </row>
    <row r="29" spans="1:9" ht="15" customHeight="1" x14ac:dyDescent="0.25">
      <c r="A29" s="10"/>
      <c r="B29" s="10"/>
      <c r="C29" s="57" t="s">
        <v>198</v>
      </c>
      <c r="D29" s="64" t="s">
        <v>199</v>
      </c>
      <c r="E29" s="179">
        <v>169828.48000000001</v>
      </c>
      <c r="F29" s="179">
        <v>148300.95000000001</v>
      </c>
      <c r="G29" s="179">
        <v>167653</v>
      </c>
      <c r="H29" s="179">
        <v>167653</v>
      </c>
      <c r="I29" s="179">
        <v>167653</v>
      </c>
    </row>
    <row r="30" spans="1:9" ht="25.5" customHeight="1" x14ac:dyDescent="0.25">
      <c r="A30" s="10"/>
      <c r="B30" s="10"/>
      <c r="C30" s="57" t="s">
        <v>90</v>
      </c>
      <c r="D30" s="64" t="s">
        <v>216</v>
      </c>
      <c r="E30" s="179">
        <v>7755.64</v>
      </c>
      <c r="F30" s="179">
        <v>8826.75</v>
      </c>
      <c r="G30" s="179">
        <v>0</v>
      </c>
      <c r="H30" s="179">
        <v>0</v>
      </c>
      <c r="I30" s="179">
        <v>0</v>
      </c>
    </row>
    <row r="31" spans="1:9" ht="15" customHeight="1" x14ac:dyDescent="0.25">
      <c r="A31" s="51">
        <v>9</v>
      </c>
      <c r="B31" s="51"/>
      <c r="C31" s="56"/>
      <c r="D31" s="65" t="s">
        <v>177</v>
      </c>
      <c r="E31" s="178">
        <v>0</v>
      </c>
      <c r="F31" s="178">
        <v>26544.57</v>
      </c>
      <c r="G31" s="178">
        <f>G32</f>
        <v>100000</v>
      </c>
      <c r="H31" s="178">
        <v>0</v>
      </c>
      <c r="I31" s="178">
        <f t="shared" ref="I31" si="8">I32</f>
        <v>0</v>
      </c>
    </row>
    <row r="32" spans="1:9" ht="15" customHeight="1" x14ac:dyDescent="0.25">
      <c r="A32" s="51"/>
      <c r="B32" s="51">
        <v>92</v>
      </c>
      <c r="C32" s="56"/>
      <c r="D32" s="65" t="s">
        <v>178</v>
      </c>
      <c r="E32" s="178">
        <v>0</v>
      </c>
      <c r="F32" s="178">
        <v>26544.57</v>
      </c>
      <c r="G32" s="178">
        <f>G33</f>
        <v>100000</v>
      </c>
      <c r="H32" s="178">
        <v>0</v>
      </c>
      <c r="I32" s="178">
        <v>0</v>
      </c>
    </row>
    <row r="33" spans="1:9" ht="25.5" customHeight="1" x14ac:dyDescent="0.25">
      <c r="A33" s="75"/>
      <c r="B33" s="75"/>
      <c r="C33" s="66" t="s">
        <v>203</v>
      </c>
      <c r="D33" s="64" t="s">
        <v>218</v>
      </c>
      <c r="E33" s="179">
        <v>0</v>
      </c>
      <c r="F33" s="179">
        <v>26544.57</v>
      </c>
      <c r="G33" s="179">
        <v>100000</v>
      </c>
      <c r="H33" s="179">
        <v>0</v>
      </c>
      <c r="I33" s="179">
        <v>0</v>
      </c>
    </row>
    <row r="34" spans="1:9" x14ac:dyDescent="0.25">
      <c r="A34" s="67"/>
      <c r="B34" s="67"/>
      <c r="C34" s="67"/>
      <c r="D34" s="67"/>
    </row>
    <row r="35" spans="1:9" ht="15.75" x14ac:dyDescent="0.25">
      <c r="A35" s="292"/>
      <c r="B35" s="293"/>
      <c r="C35" s="293"/>
      <c r="D35" s="293"/>
      <c r="E35" s="293"/>
      <c r="F35" s="293"/>
      <c r="G35" s="293"/>
      <c r="H35" s="293"/>
      <c r="I35" s="293"/>
    </row>
    <row r="36" spans="1:9" ht="18" x14ac:dyDescent="0.25">
      <c r="A36" s="68"/>
      <c r="B36" s="68"/>
      <c r="C36" s="68"/>
      <c r="D36" s="68"/>
      <c r="E36" s="123"/>
      <c r="F36" s="123"/>
      <c r="G36" s="123"/>
      <c r="H36" s="123"/>
      <c r="I36" s="124"/>
    </row>
    <row r="37" spans="1:9" ht="25.5" x14ac:dyDescent="0.25">
      <c r="A37" s="54" t="s">
        <v>15</v>
      </c>
      <c r="B37" s="55" t="s">
        <v>16</v>
      </c>
      <c r="C37" s="55" t="s">
        <v>17</v>
      </c>
      <c r="D37" s="55" t="s">
        <v>21</v>
      </c>
      <c r="E37" s="176" t="s">
        <v>223</v>
      </c>
      <c r="F37" s="125" t="s">
        <v>248</v>
      </c>
      <c r="G37" s="125" t="s">
        <v>242</v>
      </c>
      <c r="H37" s="125" t="s">
        <v>250</v>
      </c>
      <c r="I37" s="125" t="s">
        <v>251</v>
      </c>
    </row>
    <row r="38" spans="1:9" x14ac:dyDescent="0.25">
      <c r="A38" s="54"/>
      <c r="B38" s="55"/>
      <c r="C38" s="55"/>
      <c r="D38" s="55" t="s">
        <v>217</v>
      </c>
      <c r="E38" s="177">
        <f>SUM(E39+E65)</f>
        <v>2230062.41</v>
      </c>
      <c r="F38" s="177">
        <f>SUM(F39+F65)</f>
        <v>2770920.5500000003</v>
      </c>
      <c r="G38" s="177">
        <f>G39+G65</f>
        <v>2274000</v>
      </c>
      <c r="H38" s="177">
        <f>H39+H65</f>
        <v>2174000</v>
      </c>
      <c r="I38" s="177">
        <f>I39+I65</f>
        <v>2174000</v>
      </c>
    </row>
    <row r="39" spans="1:9" ht="15.75" customHeight="1" x14ac:dyDescent="0.25">
      <c r="A39" s="51">
        <v>3</v>
      </c>
      <c r="B39" s="51"/>
      <c r="C39" s="56"/>
      <c r="D39" s="56" t="s">
        <v>22</v>
      </c>
      <c r="E39" s="178">
        <f>SUM(E40+E46+E55+E59+E62)</f>
        <v>1914464.07</v>
      </c>
      <c r="F39" s="178">
        <f>SUM(F40+F46+F55)</f>
        <v>1937292.1700000002</v>
      </c>
      <c r="G39" s="178">
        <f>G40+G46+G55+G59+G62</f>
        <v>2114000</v>
      </c>
      <c r="H39" s="178">
        <f>H40+H46+H55+H59+H62</f>
        <v>2114000</v>
      </c>
      <c r="I39" s="178">
        <f>I40+I46+I55+I59+I62</f>
        <v>2114000</v>
      </c>
    </row>
    <row r="40" spans="1:9" ht="15.75" customHeight="1" x14ac:dyDescent="0.25">
      <c r="A40" s="51"/>
      <c r="B40" s="51">
        <v>31</v>
      </c>
      <c r="C40" s="56"/>
      <c r="D40" s="56" t="s">
        <v>23</v>
      </c>
      <c r="E40" s="178">
        <f>SUM(E41:E45)</f>
        <v>1622107.01</v>
      </c>
      <c r="F40" s="178">
        <v>1684831.55</v>
      </c>
      <c r="G40" s="178">
        <f>SUM(G41:G45)</f>
        <v>29350</v>
      </c>
      <c r="H40" s="178">
        <f t="shared" ref="H40:I40" si="9">SUM(H41:H45)</f>
        <v>29350</v>
      </c>
      <c r="I40" s="178">
        <f t="shared" si="9"/>
        <v>29350</v>
      </c>
    </row>
    <row r="41" spans="1:9" x14ac:dyDescent="0.25">
      <c r="A41" s="74"/>
      <c r="B41" s="74"/>
      <c r="C41" s="62" t="s">
        <v>197</v>
      </c>
      <c r="D41" s="62" t="s">
        <v>19</v>
      </c>
      <c r="E41" s="179">
        <v>1259.45</v>
      </c>
      <c r="F41" s="179">
        <v>1380.92</v>
      </c>
      <c r="G41" s="179">
        <v>21350</v>
      </c>
      <c r="H41" s="179">
        <v>21350</v>
      </c>
      <c r="I41" s="179">
        <v>21350</v>
      </c>
    </row>
    <row r="42" spans="1:9" ht="48.75" customHeight="1" x14ac:dyDescent="0.25">
      <c r="A42" s="74"/>
      <c r="B42" s="74"/>
      <c r="C42" s="62" t="s">
        <v>90</v>
      </c>
      <c r="D42" s="63" t="s">
        <v>155</v>
      </c>
      <c r="E42" s="179">
        <v>7136.87</v>
      </c>
      <c r="F42" s="179">
        <v>7825.19</v>
      </c>
      <c r="G42" s="179">
        <v>0</v>
      </c>
      <c r="H42" s="179">
        <v>0</v>
      </c>
      <c r="I42" s="179">
        <v>0</v>
      </c>
    </row>
    <row r="43" spans="1:9" ht="48.75" customHeight="1" x14ac:dyDescent="0.25">
      <c r="A43" s="74"/>
      <c r="B43" s="74"/>
      <c r="C43" s="62" t="s">
        <v>196</v>
      </c>
      <c r="D43" s="63" t="s">
        <v>33</v>
      </c>
      <c r="E43" s="179">
        <v>2244.79</v>
      </c>
      <c r="F43" s="179">
        <v>5972.52</v>
      </c>
      <c r="G43" s="179">
        <v>6000</v>
      </c>
      <c r="H43" s="179">
        <v>6000</v>
      </c>
      <c r="I43" s="179">
        <v>6000</v>
      </c>
    </row>
    <row r="44" spans="1:9" ht="48.75" customHeight="1" x14ac:dyDescent="0.25">
      <c r="A44" s="74"/>
      <c r="B44" s="74"/>
      <c r="C44" s="62" t="s">
        <v>188</v>
      </c>
      <c r="D44" s="63" t="s">
        <v>201</v>
      </c>
      <c r="E44" s="179">
        <v>1608811.44</v>
      </c>
      <c r="F44" s="179">
        <v>1668325.7</v>
      </c>
      <c r="G44" s="179">
        <v>0</v>
      </c>
      <c r="H44" s="179">
        <v>0</v>
      </c>
      <c r="I44" s="179">
        <v>0</v>
      </c>
    </row>
    <row r="45" spans="1:9" ht="48.75" customHeight="1" x14ac:dyDescent="0.25">
      <c r="A45" s="74"/>
      <c r="B45" s="74"/>
      <c r="C45" s="62" t="s">
        <v>186</v>
      </c>
      <c r="D45" s="63" t="s">
        <v>205</v>
      </c>
      <c r="E45" s="179">
        <v>2654.46</v>
      </c>
      <c r="F45" s="179">
        <v>1327.22</v>
      </c>
      <c r="G45" s="179">
        <v>2000</v>
      </c>
      <c r="H45" s="179">
        <v>2000</v>
      </c>
      <c r="I45" s="179">
        <v>2000</v>
      </c>
    </row>
    <row r="46" spans="1:9" x14ac:dyDescent="0.25">
      <c r="A46" s="72"/>
      <c r="B46" s="73">
        <v>32</v>
      </c>
      <c r="C46" s="59"/>
      <c r="D46" s="58" t="s">
        <v>32</v>
      </c>
      <c r="E46" s="178">
        <f>SUM(E47:E54)</f>
        <v>278799.23000000004</v>
      </c>
      <c r="F46" s="178">
        <v>248877.1</v>
      </c>
      <c r="G46" s="178">
        <f>SUM(G47:G54)</f>
        <v>274250</v>
      </c>
      <c r="H46" s="178">
        <f>SUM(H47:H54)</f>
        <v>274250</v>
      </c>
      <c r="I46" s="178">
        <f>SUM(I47:I54)</f>
        <v>274250</v>
      </c>
    </row>
    <row r="47" spans="1:9" x14ac:dyDescent="0.25">
      <c r="A47" s="74"/>
      <c r="B47" s="74"/>
      <c r="C47" s="62" t="s">
        <v>197</v>
      </c>
      <c r="D47" s="61" t="s">
        <v>19</v>
      </c>
      <c r="E47" s="179">
        <v>4547.6400000000003</v>
      </c>
      <c r="F47" s="179">
        <v>4014.16</v>
      </c>
      <c r="G47" s="179">
        <v>1197</v>
      </c>
      <c r="H47" s="179">
        <v>1197</v>
      </c>
      <c r="I47" s="179">
        <v>1197</v>
      </c>
    </row>
    <row r="48" spans="1:9" x14ac:dyDescent="0.25">
      <c r="A48" s="74"/>
      <c r="B48" s="74"/>
      <c r="C48" s="62" t="s">
        <v>198</v>
      </c>
      <c r="D48" s="62" t="s">
        <v>199</v>
      </c>
      <c r="E48" s="179">
        <v>168833.07</v>
      </c>
      <c r="F48" s="179">
        <v>146973.72</v>
      </c>
      <c r="G48" s="179">
        <v>166253</v>
      </c>
      <c r="H48" s="179">
        <v>166253</v>
      </c>
      <c r="I48" s="179">
        <v>166253</v>
      </c>
    </row>
    <row r="49" spans="1:9" x14ac:dyDescent="0.25">
      <c r="A49" s="74"/>
      <c r="B49" s="74"/>
      <c r="C49" s="62" t="s">
        <v>196</v>
      </c>
      <c r="D49" s="62" t="s">
        <v>33</v>
      </c>
      <c r="E49" s="179">
        <v>29894.21</v>
      </c>
      <c r="F49" s="179">
        <v>42869.47</v>
      </c>
      <c r="G49" s="179">
        <v>50000</v>
      </c>
      <c r="H49" s="179">
        <v>50000</v>
      </c>
      <c r="I49" s="179">
        <v>50000</v>
      </c>
    </row>
    <row r="50" spans="1:9" ht="38.25" x14ac:dyDescent="0.25">
      <c r="A50" s="74"/>
      <c r="B50" s="74"/>
      <c r="C50" s="62" t="s">
        <v>90</v>
      </c>
      <c r="D50" s="63" t="s">
        <v>155</v>
      </c>
      <c r="E50" s="179">
        <v>618.77</v>
      </c>
      <c r="F50" s="179">
        <v>1001.56</v>
      </c>
      <c r="G50" s="179">
        <v>0</v>
      </c>
      <c r="H50" s="179">
        <v>0</v>
      </c>
      <c r="I50" s="179">
        <v>0</v>
      </c>
    </row>
    <row r="51" spans="1:9" ht="25.5" x14ac:dyDescent="0.25">
      <c r="A51" s="74"/>
      <c r="B51" s="74"/>
      <c r="C51" s="62" t="s">
        <v>190</v>
      </c>
      <c r="D51" s="63" t="s">
        <v>200</v>
      </c>
      <c r="E51" s="179">
        <v>4793.8999999999996</v>
      </c>
      <c r="F51" s="179">
        <v>2654.46</v>
      </c>
      <c r="G51" s="179">
        <v>3000</v>
      </c>
      <c r="H51" s="179">
        <v>3000</v>
      </c>
      <c r="I51" s="179">
        <v>3000</v>
      </c>
    </row>
    <row r="52" spans="1:9" x14ac:dyDescent="0.25">
      <c r="A52" s="74"/>
      <c r="B52" s="74"/>
      <c r="C52" s="62" t="s">
        <v>188</v>
      </c>
      <c r="D52" s="63" t="s">
        <v>201</v>
      </c>
      <c r="E52" s="179">
        <v>63592.54</v>
      </c>
      <c r="F52" s="179">
        <v>46054.81</v>
      </c>
      <c r="G52" s="179">
        <v>48300</v>
      </c>
      <c r="H52" s="179">
        <v>48300</v>
      </c>
      <c r="I52" s="179">
        <v>48300</v>
      </c>
    </row>
    <row r="53" spans="1:9" x14ac:dyDescent="0.25">
      <c r="A53" s="74"/>
      <c r="B53" s="74"/>
      <c r="C53" s="62" t="s">
        <v>193</v>
      </c>
      <c r="D53" s="63" t="s">
        <v>202</v>
      </c>
      <c r="E53" s="179">
        <v>2588.09</v>
      </c>
      <c r="F53" s="179">
        <v>2654.46</v>
      </c>
      <c r="G53" s="179">
        <v>3500</v>
      </c>
      <c r="H53" s="179">
        <v>3500</v>
      </c>
      <c r="I53" s="179">
        <v>3500</v>
      </c>
    </row>
    <row r="54" spans="1:9" x14ac:dyDescent="0.25">
      <c r="A54" s="74"/>
      <c r="B54" s="74"/>
      <c r="C54" s="62" t="s">
        <v>186</v>
      </c>
      <c r="D54" s="63" t="s">
        <v>205</v>
      </c>
      <c r="E54" s="179">
        <v>3931.01</v>
      </c>
      <c r="F54" s="179">
        <v>2654.46</v>
      </c>
      <c r="G54" s="179">
        <v>2000</v>
      </c>
      <c r="H54" s="179">
        <v>2000</v>
      </c>
      <c r="I54" s="179">
        <v>2000</v>
      </c>
    </row>
    <row r="55" spans="1:9" x14ac:dyDescent="0.25">
      <c r="A55" s="72"/>
      <c r="B55" s="73">
        <v>34</v>
      </c>
      <c r="C55" s="59"/>
      <c r="D55" s="59" t="s">
        <v>70</v>
      </c>
      <c r="E55" s="178">
        <f>SUM(E56:E58)</f>
        <v>5214.84</v>
      </c>
      <c r="F55" s="178">
        <v>3583.52</v>
      </c>
      <c r="G55" s="178">
        <f>SUM(G56:G58)</f>
        <v>1806400</v>
      </c>
      <c r="H55" s="178">
        <f t="shared" ref="H55:I55" si="10">SUM(H56:H58)</f>
        <v>1806400</v>
      </c>
      <c r="I55" s="178">
        <f t="shared" si="10"/>
        <v>1806400</v>
      </c>
    </row>
    <row r="56" spans="1:9" x14ac:dyDescent="0.25">
      <c r="A56" s="74"/>
      <c r="B56" s="74"/>
      <c r="C56" s="62" t="s">
        <v>198</v>
      </c>
      <c r="D56" s="62" t="s">
        <v>199</v>
      </c>
      <c r="E56" s="179">
        <v>995.42</v>
      </c>
      <c r="F56" s="179">
        <v>1327.23</v>
      </c>
      <c r="G56" s="179">
        <v>1400</v>
      </c>
      <c r="H56" s="179">
        <v>1400</v>
      </c>
      <c r="I56" s="179">
        <v>1400</v>
      </c>
    </row>
    <row r="57" spans="1:9" x14ac:dyDescent="0.25">
      <c r="A57" s="74"/>
      <c r="B57" s="74"/>
      <c r="C57" s="62" t="s">
        <v>196</v>
      </c>
      <c r="D57" s="62" t="s">
        <v>33</v>
      </c>
      <c r="E57" s="179">
        <v>1206.19</v>
      </c>
      <c r="F57" s="179">
        <v>2256.29</v>
      </c>
      <c r="G57" s="179">
        <v>3000</v>
      </c>
      <c r="H57" s="179">
        <v>3000</v>
      </c>
      <c r="I57" s="179">
        <v>3000</v>
      </c>
    </row>
    <row r="58" spans="1:9" x14ac:dyDescent="0.25">
      <c r="A58" s="74"/>
      <c r="B58" s="74"/>
      <c r="C58" s="62" t="s">
        <v>188</v>
      </c>
      <c r="D58" s="62" t="s">
        <v>201</v>
      </c>
      <c r="E58" s="179">
        <v>3013.23</v>
      </c>
      <c r="F58" s="97">
        <v>0</v>
      </c>
      <c r="G58" s="97">
        <v>1802000</v>
      </c>
      <c r="H58" s="97">
        <v>1802000</v>
      </c>
      <c r="I58" s="97">
        <v>1802000</v>
      </c>
    </row>
    <row r="59" spans="1:9" ht="60.75" customHeight="1" x14ac:dyDescent="0.25">
      <c r="A59" s="73"/>
      <c r="B59" s="73">
        <v>37</v>
      </c>
      <c r="C59" s="59"/>
      <c r="D59" s="60" t="s">
        <v>229</v>
      </c>
      <c r="E59" s="178">
        <v>7885.1</v>
      </c>
      <c r="F59" s="128">
        <v>0</v>
      </c>
      <c r="G59" s="128">
        <f>SUM(G60:G61)</f>
        <v>990</v>
      </c>
      <c r="H59" s="128">
        <f t="shared" ref="H59:I59" si="11">SUM(H60:H61)</f>
        <v>990</v>
      </c>
      <c r="I59" s="128">
        <f t="shared" si="11"/>
        <v>990</v>
      </c>
    </row>
    <row r="60" spans="1:9" x14ac:dyDescent="0.25">
      <c r="A60" s="74"/>
      <c r="B60" s="74"/>
      <c r="C60" s="62" t="s">
        <v>188</v>
      </c>
      <c r="D60" s="62" t="s">
        <v>201</v>
      </c>
      <c r="E60" s="179">
        <v>7885.1</v>
      </c>
      <c r="F60" s="97">
        <v>0</v>
      </c>
      <c r="G60" s="97">
        <v>0</v>
      </c>
      <c r="H60" s="97">
        <v>0</v>
      </c>
      <c r="I60" s="97">
        <v>0</v>
      </c>
    </row>
    <row r="61" spans="1:9" x14ac:dyDescent="0.25">
      <c r="A61" s="74"/>
      <c r="B61" s="74"/>
      <c r="C61" s="62" t="s">
        <v>196</v>
      </c>
      <c r="D61" s="62" t="s">
        <v>33</v>
      </c>
      <c r="E61" s="179">
        <v>0</v>
      </c>
      <c r="F61" s="97">
        <v>0</v>
      </c>
      <c r="G61" s="97">
        <v>990</v>
      </c>
      <c r="H61" s="97">
        <v>990</v>
      </c>
      <c r="I61" s="97">
        <v>990</v>
      </c>
    </row>
    <row r="62" spans="1:9" ht="24.75" customHeight="1" x14ac:dyDescent="0.25">
      <c r="A62" s="73"/>
      <c r="B62" s="73">
        <v>38</v>
      </c>
      <c r="C62" s="59"/>
      <c r="D62" s="59" t="s">
        <v>230</v>
      </c>
      <c r="E62" s="178">
        <v>457.89</v>
      </c>
      <c r="F62" s="128">
        <v>0</v>
      </c>
      <c r="G62" s="128">
        <f>SUM(G63:G64)</f>
        <v>3010</v>
      </c>
      <c r="H62" s="128">
        <f t="shared" ref="H62:I62" si="12">SUM(H63:H64)</f>
        <v>3010</v>
      </c>
      <c r="I62" s="128">
        <f t="shared" si="12"/>
        <v>3010</v>
      </c>
    </row>
    <row r="63" spans="1:9" s="183" customFormat="1" x14ac:dyDescent="0.25">
      <c r="A63" s="74"/>
      <c r="B63" s="74"/>
      <c r="C63" s="62" t="s">
        <v>188</v>
      </c>
      <c r="D63" s="62" t="s">
        <v>201</v>
      </c>
      <c r="E63" s="179">
        <v>0</v>
      </c>
      <c r="F63" s="97">
        <v>0</v>
      </c>
      <c r="G63" s="97">
        <v>3000</v>
      </c>
      <c r="H63" s="97">
        <v>3000</v>
      </c>
      <c r="I63" s="97">
        <v>3000</v>
      </c>
    </row>
    <row r="64" spans="1:9" x14ac:dyDescent="0.25">
      <c r="A64" s="74"/>
      <c r="B64" s="74"/>
      <c r="C64" s="62" t="s">
        <v>196</v>
      </c>
      <c r="D64" s="62" t="s">
        <v>33</v>
      </c>
      <c r="E64" s="179">
        <v>457.89</v>
      </c>
      <c r="F64" s="97">
        <v>0</v>
      </c>
      <c r="G64" s="97">
        <v>10</v>
      </c>
      <c r="H64" s="97">
        <v>10</v>
      </c>
      <c r="I64" s="97">
        <v>10</v>
      </c>
    </row>
    <row r="65" spans="1:9" ht="29.25" customHeight="1" x14ac:dyDescent="0.25">
      <c r="A65" s="53">
        <v>4</v>
      </c>
      <c r="B65" s="53"/>
      <c r="C65" s="69"/>
      <c r="D65" s="65" t="s">
        <v>24</v>
      </c>
      <c r="E65" s="178">
        <f>SUM(E66+E72)</f>
        <v>315598.33999999997</v>
      </c>
      <c r="F65" s="128">
        <v>833628.38</v>
      </c>
      <c r="G65" s="128">
        <f>G66+G72</f>
        <v>160000</v>
      </c>
      <c r="H65" s="128">
        <f>H66+H72</f>
        <v>60000</v>
      </c>
      <c r="I65" s="128">
        <f>I66+I72</f>
        <v>60000</v>
      </c>
    </row>
    <row r="66" spans="1:9" ht="33.75" customHeight="1" x14ac:dyDescent="0.25">
      <c r="A66" s="53"/>
      <c r="B66" s="53">
        <v>42</v>
      </c>
      <c r="C66" s="69"/>
      <c r="D66" s="65" t="s">
        <v>165</v>
      </c>
      <c r="E66" s="178">
        <f>SUM(E67:E71)</f>
        <v>313934.84999999998</v>
      </c>
      <c r="F66" s="128">
        <v>832964.77</v>
      </c>
      <c r="G66" s="128">
        <f>SUM(G67:G71)</f>
        <v>158000</v>
      </c>
      <c r="H66" s="128">
        <f>SUM(H67:H71)</f>
        <v>58000</v>
      </c>
      <c r="I66" s="128">
        <f>SUM(I67:I71)</f>
        <v>58000</v>
      </c>
    </row>
    <row r="67" spans="1:9" s="32" customFormat="1" ht="33.75" customHeight="1" x14ac:dyDescent="0.25">
      <c r="A67" s="182"/>
      <c r="B67" s="182"/>
      <c r="C67" s="70" t="s">
        <v>241</v>
      </c>
      <c r="D67" s="71" t="s">
        <v>19</v>
      </c>
      <c r="E67" s="179">
        <v>6593.67</v>
      </c>
      <c r="F67" s="97">
        <v>0</v>
      </c>
      <c r="G67" s="97">
        <v>0</v>
      </c>
      <c r="H67" s="97">
        <v>0</v>
      </c>
      <c r="I67" s="97">
        <v>0</v>
      </c>
    </row>
    <row r="68" spans="1:9" ht="15" customHeight="1" x14ac:dyDescent="0.25">
      <c r="A68" s="9"/>
      <c r="B68" s="9"/>
      <c r="C68" s="70" t="s">
        <v>188</v>
      </c>
      <c r="D68" s="71" t="s">
        <v>201</v>
      </c>
      <c r="E68" s="179">
        <v>1950.89</v>
      </c>
      <c r="F68" s="97">
        <v>0</v>
      </c>
      <c r="G68" s="97">
        <v>0</v>
      </c>
      <c r="H68" s="97">
        <v>0</v>
      </c>
      <c r="I68" s="97">
        <v>0</v>
      </c>
    </row>
    <row r="69" spans="1:9" ht="15" customHeight="1" x14ac:dyDescent="0.25">
      <c r="A69" s="9"/>
      <c r="B69" s="9"/>
      <c r="C69" s="70" t="s">
        <v>196</v>
      </c>
      <c r="D69" s="71" t="s">
        <v>33</v>
      </c>
      <c r="E69" s="179">
        <v>32776.720000000001</v>
      </c>
      <c r="F69" s="97">
        <v>27871.8</v>
      </c>
      <c r="G69" s="97">
        <v>58000</v>
      </c>
      <c r="H69" s="97">
        <v>58000</v>
      </c>
      <c r="I69" s="97">
        <v>58000</v>
      </c>
    </row>
    <row r="70" spans="1:9" ht="25.5" customHeight="1" x14ac:dyDescent="0.25">
      <c r="A70" s="9"/>
      <c r="B70" s="9"/>
      <c r="C70" s="70" t="s">
        <v>203</v>
      </c>
      <c r="D70" s="71" t="s">
        <v>204</v>
      </c>
      <c r="E70" s="179">
        <v>0</v>
      </c>
      <c r="F70" s="97">
        <v>26544.57</v>
      </c>
      <c r="G70" s="97">
        <v>100000</v>
      </c>
      <c r="H70" s="97"/>
      <c r="I70" s="97"/>
    </row>
    <row r="71" spans="1:9" ht="15" customHeight="1" x14ac:dyDescent="0.25">
      <c r="A71" s="9"/>
      <c r="B71" s="9"/>
      <c r="C71" s="70" t="s">
        <v>186</v>
      </c>
      <c r="D71" s="71" t="s">
        <v>205</v>
      </c>
      <c r="E71" s="179">
        <v>272613.57</v>
      </c>
      <c r="F71" s="97">
        <v>778548.4</v>
      </c>
      <c r="G71" s="97">
        <v>0</v>
      </c>
      <c r="H71" s="97">
        <v>0</v>
      </c>
      <c r="I71" s="97">
        <v>0</v>
      </c>
    </row>
    <row r="72" spans="1:9" ht="39" customHeight="1" x14ac:dyDescent="0.25">
      <c r="A72" s="53"/>
      <c r="B72" s="53">
        <v>45</v>
      </c>
      <c r="C72" s="69"/>
      <c r="D72" s="65" t="s">
        <v>169</v>
      </c>
      <c r="E72" s="178">
        <v>1663.49</v>
      </c>
      <c r="F72" s="128">
        <v>663.61</v>
      </c>
      <c r="G72" s="128">
        <f>SUM(G73:G73)</f>
        <v>2000</v>
      </c>
      <c r="H72" s="128">
        <f>SUM(H73:H73)</f>
        <v>2000</v>
      </c>
      <c r="I72" s="128">
        <f>SUM(I73:I73)</f>
        <v>2000</v>
      </c>
    </row>
    <row r="73" spans="1:9" ht="15" customHeight="1" x14ac:dyDescent="0.25">
      <c r="A73" s="10"/>
      <c r="B73" s="10"/>
      <c r="C73" s="57" t="s">
        <v>196</v>
      </c>
      <c r="D73" s="64" t="s">
        <v>33</v>
      </c>
      <c r="E73" s="179">
        <v>1663.49</v>
      </c>
      <c r="F73" s="97">
        <v>663.61</v>
      </c>
      <c r="G73" s="97">
        <v>2000</v>
      </c>
      <c r="H73" s="97">
        <v>2000</v>
      </c>
      <c r="I73" s="97">
        <v>2000</v>
      </c>
    </row>
    <row r="74" spans="1:9" ht="15" customHeight="1" x14ac:dyDescent="0.25"/>
  </sheetData>
  <mergeCells count="5">
    <mergeCell ref="A7:I7"/>
    <mergeCell ref="A35:I35"/>
    <mergeCell ref="A1:I1"/>
    <mergeCell ref="A3:I3"/>
    <mergeCell ref="A5:I5"/>
  </mergeCells>
  <pageMargins left="0.25" right="0.25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workbookViewId="0">
      <selection activeCell="F15" sqref="F15"/>
    </sheetView>
  </sheetViews>
  <sheetFormatPr defaultRowHeight="15" x14ac:dyDescent="0.25"/>
  <cols>
    <col min="1" max="1" width="45.85546875" customWidth="1"/>
    <col min="2" max="6" width="25.28515625" customWidth="1"/>
  </cols>
  <sheetData>
    <row r="1" spans="1:6" ht="42" customHeight="1" x14ac:dyDescent="0.25">
      <c r="A1" s="266" t="s">
        <v>262</v>
      </c>
      <c r="B1" s="266"/>
      <c r="C1" s="266"/>
      <c r="D1" s="266"/>
      <c r="E1" s="193"/>
      <c r="F1" s="193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266" t="s">
        <v>29</v>
      </c>
      <c r="B3" s="266"/>
      <c r="C3" s="266"/>
      <c r="D3" s="270"/>
      <c r="E3" s="195"/>
      <c r="F3" s="195"/>
    </row>
    <row r="4" spans="1:6" ht="18" x14ac:dyDescent="0.25">
      <c r="A4" s="4"/>
      <c r="B4" s="4"/>
      <c r="C4" s="4"/>
      <c r="D4" s="5"/>
      <c r="E4" s="5"/>
      <c r="F4" s="5"/>
    </row>
    <row r="5" spans="1:6" ht="18" customHeight="1" x14ac:dyDescent="0.25">
      <c r="A5" s="266" t="s">
        <v>14</v>
      </c>
      <c r="B5" s="267"/>
      <c r="C5" s="267"/>
      <c r="D5" s="267"/>
      <c r="E5" s="194"/>
      <c r="F5" s="194"/>
    </row>
    <row r="6" spans="1:6" ht="18" x14ac:dyDescent="0.25">
      <c r="A6" s="4"/>
      <c r="B6" s="4"/>
      <c r="C6" s="4"/>
      <c r="D6" s="5"/>
      <c r="E6" s="5"/>
      <c r="F6" s="5"/>
    </row>
    <row r="7" spans="1:6" ht="15.75" x14ac:dyDescent="0.25">
      <c r="A7" s="266" t="s">
        <v>25</v>
      </c>
      <c r="B7" s="291"/>
      <c r="C7" s="291"/>
      <c r="D7" s="291"/>
      <c r="E7" s="196"/>
      <c r="F7" s="196"/>
    </row>
    <row r="8" spans="1:6" ht="18" x14ac:dyDescent="0.25">
      <c r="A8" s="4"/>
      <c r="B8" s="4"/>
      <c r="C8" s="4"/>
      <c r="D8" s="5"/>
      <c r="E8" s="5"/>
      <c r="F8" s="5"/>
    </row>
    <row r="9" spans="1:6" x14ac:dyDescent="0.25">
      <c r="A9" s="14" t="s">
        <v>26</v>
      </c>
      <c r="B9" s="13" t="s">
        <v>223</v>
      </c>
      <c r="C9" s="14" t="s">
        <v>248</v>
      </c>
      <c r="D9" s="14" t="s">
        <v>242</v>
      </c>
      <c r="E9" s="14" t="s">
        <v>250</v>
      </c>
      <c r="F9" s="14" t="s">
        <v>251</v>
      </c>
    </row>
    <row r="10" spans="1:6" x14ac:dyDescent="0.25">
      <c r="A10" s="14">
        <v>1</v>
      </c>
      <c r="B10" s="13">
        <v>2</v>
      </c>
      <c r="C10" s="14">
        <v>3</v>
      </c>
      <c r="D10" s="14">
        <v>4</v>
      </c>
      <c r="E10" s="14">
        <v>5</v>
      </c>
      <c r="F10" s="14">
        <v>6</v>
      </c>
    </row>
    <row r="11" spans="1:6" ht="15.75" customHeight="1" x14ac:dyDescent="0.25">
      <c r="A11" s="8" t="s">
        <v>27</v>
      </c>
      <c r="B11" s="80">
        <v>2230062.41</v>
      </c>
      <c r="C11" s="81">
        <v>2770920.55</v>
      </c>
      <c r="D11" s="81">
        <v>2274000</v>
      </c>
      <c r="E11" s="81">
        <v>2174000</v>
      </c>
      <c r="F11" s="81">
        <v>2174000</v>
      </c>
    </row>
    <row r="12" spans="1:6" ht="15.75" customHeight="1" x14ac:dyDescent="0.25">
      <c r="A12" s="8" t="s">
        <v>206</v>
      </c>
      <c r="B12" s="80">
        <f>SUM(B13:B15)</f>
        <v>2230062.4099999997</v>
      </c>
      <c r="C12" s="80">
        <f>SUM(C13:C15)</f>
        <v>2770920.5500000003</v>
      </c>
      <c r="D12" s="80">
        <f>SUM(D13:D15)</f>
        <v>2274000</v>
      </c>
      <c r="E12" s="80">
        <f t="shared" ref="E12:F12" si="0">SUM(E13:E15)</f>
        <v>2174000</v>
      </c>
      <c r="F12" s="80">
        <f t="shared" si="0"/>
        <v>2174000</v>
      </c>
    </row>
    <row r="13" spans="1:6" ht="15.75" customHeight="1" x14ac:dyDescent="0.25">
      <c r="A13" s="12" t="s">
        <v>207</v>
      </c>
      <c r="B13" s="80">
        <v>2137383.09</v>
      </c>
      <c r="C13" s="81">
        <v>2672419.7200000002</v>
      </c>
      <c r="D13" s="81">
        <v>2038453</v>
      </c>
      <c r="E13" s="81">
        <v>2038453</v>
      </c>
      <c r="F13" s="81">
        <v>2038453</v>
      </c>
    </row>
    <row r="14" spans="1:6" x14ac:dyDescent="0.25">
      <c r="A14" s="11" t="s">
        <v>208</v>
      </c>
      <c r="B14" s="80">
        <v>79116.59</v>
      </c>
      <c r="C14" s="81">
        <v>84279</v>
      </c>
      <c r="D14" s="81">
        <v>210000</v>
      </c>
      <c r="E14" s="81">
        <v>110000</v>
      </c>
      <c r="F14" s="81">
        <v>110000</v>
      </c>
    </row>
    <row r="15" spans="1:6" x14ac:dyDescent="0.25">
      <c r="A15" s="79" t="s">
        <v>220</v>
      </c>
      <c r="B15" s="80">
        <v>13562.73</v>
      </c>
      <c r="C15" s="81">
        <v>14221.83</v>
      </c>
      <c r="D15" s="81">
        <v>25547</v>
      </c>
      <c r="E15" s="81">
        <v>25547</v>
      </c>
      <c r="F15" s="81">
        <v>25547</v>
      </c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4" workbookViewId="0">
      <selection activeCell="D28" sqref="D28"/>
    </sheetView>
  </sheetViews>
  <sheetFormatPr defaultRowHeight="15" x14ac:dyDescent="0.25"/>
  <cols>
    <col min="1" max="1" width="39" customWidth="1"/>
    <col min="2" max="6" width="25.28515625" customWidth="1"/>
  </cols>
  <sheetData>
    <row r="1" spans="1:6" ht="42" customHeight="1" x14ac:dyDescent="0.25">
      <c r="A1" s="294" t="s">
        <v>277</v>
      </c>
      <c r="B1" s="294"/>
      <c r="C1" s="294"/>
      <c r="D1" s="294"/>
      <c r="E1" s="294"/>
      <c r="F1" s="294"/>
    </row>
    <row r="2" spans="1:6" ht="18" customHeight="1" x14ac:dyDescent="0.25">
      <c r="A2" s="254"/>
      <c r="B2" s="254"/>
      <c r="C2" s="254"/>
      <c r="D2" s="254"/>
      <c r="E2" s="254"/>
      <c r="F2" s="254"/>
    </row>
    <row r="3" spans="1:6" ht="15.75" customHeight="1" x14ac:dyDescent="0.25">
      <c r="A3" s="294" t="s">
        <v>29</v>
      </c>
      <c r="B3" s="294"/>
      <c r="C3" s="294"/>
      <c r="D3" s="294"/>
      <c r="E3" s="294"/>
      <c r="F3" s="294"/>
    </row>
    <row r="4" spans="1:6" ht="18" x14ac:dyDescent="0.25">
      <c r="B4" s="254"/>
      <c r="C4" s="254"/>
      <c r="D4" s="254"/>
      <c r="E4" s="253"/>
      <c r="F4" s="253"/>
    </row>
    <row r="5" spans="1:6" ht="18" customHeight="1" x14ac:dyDescent="0.25">
      <c r="A5" s="294" t="s">
        <v>14</v>
      </c>
      <c r="B5" s="294"/>
      <c r="C5" s="294"/>
      <c r="D5" s="294"/>
      <c r="E5" s="294"/>
      <c r="F5" s="294"/>
    </row>
    <row r="6" spans="1:6" ht="18" x14ac:dyDescent="0.25">
      <c r="A6" s="254"/>
      <c r="B6" s="254"/>
      <c r="C6" s="254"/>
      <c r="D6" s="254"/>
      <c r="E6" s="253"/>
      <c r="F6" s="253"/>
    </row>
    <row r="7" spans="1:6" ht="15.75" customHeight="1" x14ac:dyDescent="0.25">
      <c r="A7" s="294" t="s">
        <v>267</v>
      </c>
      <c r="B7" s="294"/>
      <c r="C7" s="294"/>
      <c r="D7" s="294"/>
      <c r="E7" s="294"/>
      <c r="F7" s="294"/>
    </row>
    <row r="8" spans="1:6" ht="18" x14ac:dyDescent="0.25">
      <c r="A8" s="254"/>
      <c r="B8" s="254"/>
      <c r="C8" s="254"/>
      <c r="D8" s="254"/>
      <c r="E8" s="253"/>
      <c r="F8" s="253"/>
    </row>
    <row r="9" spans="1:6" ht="25.5" x14ac:dyDescent="0.25">
      <c r="A9" s="251" t="s">
        <v>265</v>
      </c>
      <c r="B9" s="252" t="s">
        <v>223</v>
      </c>
      <c r="C9" s="251" t="s">
        <v>248</v>
      </c>
      <c r="D9" s="251" t="s">
        <v>242</v>
      </c>
      <c r="E9" s="251" t="s">
        <v>264</v>
      </c>
      <c r="F9" s="251" t="s">
        <v>263</v>
      </c>
    </row>
    <row r="10" spans="1:6" x14ac:dyDescent="0.25">
      <c r="A10" s="261" t="s">
        <v>0</v>
      </c>
      <c r="B10" s="262">
        <f>SUM(B11:B19)</f>
        <v>2276950.12</v>
      </c>
      <c r="C10" s="262">
        <f t="shared" ref="C10:F10" si="0">SUM(C11:C19)</f>
        <v>2770920.55</v>
      </c>
      <c r="D10" s="262">
        <f t="shared" si="0"/>
        <v>2274000</v>
      </c>
      <c r="E10" s="262">
        <f t="shared" si="0"/>
        <v>2174000</v>
      </c>
      <c r="F10" s="262">
        <f t="shared" si="0"/>
        <v>2174000</v>
      </c>
    </row>
    <row r="11" spans="1:6" x14ac:dyDescent="0.25">
      <c r="A11" s="256" t="s">
        <v>268</v>
      </c>
      <c r="B11" s="260">
        <v>12400.76</v>
      </c>
      <c r="C11" s="260">
        <v>5395.08</v>
      </c>
      <c r="D11" s="260">
        <v>22547</v>
      </c>
      <c r="E11" s="260">
        <v>22547</v>
      </c>
      <c r="F11" s="260">
        <v>22547</v>
      </c>
    </row>
    <row r="12" spans="1:6" x14ac:dyDescent="0.25">
      <c r="A12" s="74" t="s">
        <v>269</v>
      </c>
      <c r="B12" s="120">
        <v>282279.40999999997</v>
      </c>
      <c r="C12" s="120">
        <v>782530.08</v>
      </c>
      <c r="D12" s="120">
        <v>4000</v>
      </c>
      <c r="E12" s="120">
        <v>4000</v>
      </c>
      <c r="F12" s="120">
        <v>4000</v>
      </c>
    </row>
    <row r="13" spans="1:6" x14ac:dyDescent="0.25">
      <c r="A13" s="74" t="s">
        <v>270</v>
      </c>
      <c r="B13" s="120">
        <v>1699896.28</v>
      </c>
      <c r="C13" s="120">
        <v>1714380.51</v>
      </c>
      <c r="D13" s="120">
        <v>1853300</v>
      </c>
      <c r="E13" s="120">
        <v>1853300</v>
      </c>
      <c r="F13" s="120">
        <v>1853300</v>
      </c>
    </row>
    <row r="14" spans="1:6" x14ac:dyDescent="0.25">
      <c r="A14" s="257" t="s">
        <v>271</v>
      </c>
      <c r="B14" s="97">
        <v>86789.73</v>
      </c>
      <c r="C14" s="120">
        <v>79633.69</v>
      </c>
      <c r="D14" s="120">
        <v>120000</v>
      </c>
      <c r="E14" s="120">
        <v>120000</v>
      </c>
      <c r="F14" s="120">
        <v>120000</v>
      </c>
    </row>
    <row r="15" spans="1:6" x14ac:dyDescent="0.25">
      <c r="A15" s="259" t="s">
        <v>276</v>
      </c>
      <c r="B15" s="97">
        <v>4793.8999999999996</v>
      </c>
      <c r="C15" s="120">
        <v>2654.46</v>
      </c>
      <c r="D15" s="120">
        <v>3000</v>
      </c>
      <c r="E15" s="120">
        <v>3000</v>
      </c>
      <c r="F15" s="120">
        <v>3000</v>
      </c>
    </row>
    <row r="16" spans="1:6" x14ac:dyDescent="0.25">
      <c r="A16" s="258" t="s">
        <v>275</v>
      </c>
      <c r="B16" s="97">
        <v>13205.92</v>
      </c>
      <c r="C16" s="120">
        <v>2654.46</v>
      </c>
      <c r="D16" s="120">
        <v>3500</v>
      </c>
      <c r="E16" s="120">
        <v>3500</v>
      </c>
      <c r="F16" s="255">
        <v>3500</v>
      </c>
    </row>
    <row r="17" spans="1:6" x14ac:dyDescent="0.25">
      <c r="A17" s="258" t="s">
        <v>272</v>
      </c>
      <c r="B17" s="97">
        <v>169828.48000000001</v>
      </c>
      <c r="C17" s="120">
        <v>148300.95000000001</v>
      </c>
      <c r="D17" s="120">
        <v>167653</v>
      </c>
      <c r="E17" s="120">
        <v>167653</v>
      </c>
      <c r="F17" s="255">
        <v>167653</v>
      </c>
    </row>
    <row r="18" spans="1:6" ht="25.5" x14ac:dyDescent="0.25">
      <c r="A18" s="258" t="s">
        <v>273</v>
      </c>
      <c r="B18" s="97">
        <v>7755.64</v>
      </c>
      <c r="C18" s="120">
        <v>8826.75</v>
      </c>
      <c r="D18" s="120">
        <v>0</v>
      </c>
      <c r="E18" s="120">
        <v>0</v>
      </c>
      <c r="F18" s="255">
        <v>0</v>
      </c>
    </row>
    <row r="19" spans="1:6" x14ac:dyDescent="0.25">
      <c r="A19" s="74" t="s">
        <v>274</v>
      </c>
      <c r="B19" s="97">
        <v>0</v>
      </c>
      <c r="C19" s="120">
        <v>26544.57</v>
      </c>
      <c r="D19" s="120">
        <v>100000</v>
      </c>
      <c r="E19" s="120">
        <v>0</v>
      </c>
      <c r="F19" s="255">
        <v>0</v>
      </c>
    </row>
    <row r="22" spans="1:6" ht="15.75" customHeight="1" x14ac:dyDescent="0.25">
      <c r="A22" s="294" t="s">
        <v>266</v>
      </c>
      <c r="B22" s="294"/>
      <c r="C22" s="294"/>
      <c r="D22" s="294"/>
      <c r="E22" s="294"/>
      <c r="F22" s="294"/>
    </row>
    <row r="23" spans="1:6" ht="18" x14ac:dyDescent="0.25">
      <c r="A23" s="254"/>
      <c r="B23" s="254"/>
      <c r="C23" s="254"/>
      <c r="D23" s="254"/>
      <c r="E23" s="253"/>
      <c r="F23" s="253"/>
    </row>
    <row r="24" spans="1:6" ht="25.5" x14ac:dyDescent="0.25">
      <c r="A24" s="251" t="s">
        <v>265</v>
      </c>
      <c r="B24" s="252" t="s">
        <v>223</v>
      </c>
      <c r="C24" s="251" t="s">
        <v>248</v>
      </c>
      <c r="D24" s="251" t="s">
        <v>242</v>
      </c>
      <c r="E24" s="251" t="s">
        <v>264</v>
      </c>
      <c r="F24" s="251" t="s">
        <v>263</v>
      </c>
    </row>
    <row r="25" spans="1:6" x14ac:dyDescent="0.25">
      <c r="A25" s="251" t="s">
        <v>2</v>
      </c>
      <c r="B25" s="263">
        <f>SUM(B26:B34)</f>
        <v>2230062.41</v>
      </c>
      <c r="C25" s="263">
        <f t="shared" ref="C25:F25" si="1">SUM(C26:C34)</f>
        <v>2770920.55</v>
      </c>
      <c r="D25" s="263">
        <f t="shared" si="1"/>
        <v>2274000</v>
      </c>
      <c r="E25" s="263">
        <f t="shared" si="1"/>
        <v>2174000</v>
      </c>
      <c r="F25" s="263">
        <f t="shared" si="1"/>
        <v>2174000</v>
      </c>
    </row>
    <row r="26" spans="1:6" x14ac:dyDescent="0.25">
      <c r="A26" s="256" t="s">
        <v>268</v>
      </c>
      <c r="B26" s="260">
        <v>12400.76</v>
      </c>
      <c r="C26" s="260">
        <v>5395.08</v>
      </c>
      <c r="D26" s="260">
        <v>22547</v>
      </c>
      <c r="E26" s="260">
        <v>22547</v>
      </c>
      <c r="F26" s="260">
        <v>22547</v>
      </c>
    </row>
    <row r="27" spans="1:6" ht="15.75" customHeight="1" x14ac:dyDescent="0.25">
      <c r="A27" s="74" t="s">
        <v>269</v>
      </c>
      <c r="B27" s="120">
        <v>279199.03999999998</v>
      </c>
      <c r="C27" s="120">
        <v>782530.08</v>
      </c>
      <c r="D27" s="120">
        <v>4000</v>
      </c>
      <c r="E27" s="120">
        <v>4000</v>
      </c>
      <c r="F27" s="120">
        <v>4000</v>
      </c>
    </row>
    <row r="28" spans="1:6" x14ac:dyDescent="0.25">
      <c r="A28" s="74" t="s">
        <v>270</v>
      </c>
      <c r="B28" s="120">
        <v>1685253.2</v>
      </c>
      <c r="C28" s="120">
        <v>1714380.51</v>
      </c>
      <c r="D28" s="120">
        <v>1853300</v>
      </c>
      <c r="E28" s="120">
        <v>1853300</v>
      </c>
      <c r="F28" s="120">
        <v>1853300</v>
      </c>
    </row>
    <row r="29" spans="1:6" x14ac:dyDescent="0.25">
      <c r="A29" s="257" t="s">
        <v>271</v>
      </c>
      <c r="B29" s="97">
        <v>68243.289999999994</v>
      </c>
      <c r="C29" s="120">
        <v>79633.69</v>
      </c>
      <c r="D29" s="120">
        <v>120000</v>
      </c>
      <c r="E29" s="120">
        <v>120000</v>
      </c>
      <c r="F29" s="120">
        <v>120000</v>
      </c>
    </row>
    <row r="30" spans="1:6" x14ac:dyDescent="0.25">
      <c r="A30" s="259" t="s">
        <v>276</v>
      </c>
      <c r="B30" s="97">
        <v>4793.8999999999996</v>
      </c>
      <c r="C30" s="120">
        <v>2654.46</v>
      </c>
      <c r="D30" s="120">
        <v>3000</v>
      </c>
      <c r="E30" s="120">
        <v>3000</v>
      </c>
      <c r="F30" s="120">
        <v>3000</v>
      </c>
    </row>
    <row r="31" spans="1:6" x14ac:dyDescent="0.25">
      <c r="A31" s="258" t="s">
        <v>275</v>
      </c>
      <c r="B31" s="97">
        <v>2588.09</v>
      </c>
      <c r="C31" s="120">
        <v>2654.46</v>
      </c>
      <c r="D31" s="120">
        <v>3500</v>
      </c>
      <c r="E31" s="120">
        <v>3500</v>
      </c>
      <c r="F31" s="255">
        <v>3500</v>
      </c>
    </row>
    <row r="32" spans="1:6" x14ac:dyDescent="0.25">
      <c r="A32" s="258" t="s">
        <v>272</v>
      </c>
      <c r="B32" s="97">
        <v>169828.49</v>
      </c>
      <c r="C32" s="120">
        <v>148300.95000000001</v>
      </c>
      <c r="D32" s="120">
        <v>167653</v>
      </c>
      <c r="E32" s="120">
        <v>167653</v>
      </c>
      <c r="F32" s="120">
        <v>167653</v>
      </c>
    </row>
    <row r="33" spans="1:6" ht="25.5" x14ac:dyDescent="0.25">
      <c r="A33" s="258" t="s">
        <v>273</v>
      </c>
      <c r="B33" s="97">
        <v>7755.64</v>
      </c>
      <c r="C33" s="120">
        <v>8826.75</v>
      </c>
      <c r="D33" s="120">
        <v>0</v>
      </c>
      <c r="E33" s="120">
        <v>0</v>
      </c>
      <c r="F33" s="255">
        <v>0</v>
      </c>
    </row>
    <row r="34" spans="1:6" x14ac:dyDescent="0.25">
      <c r="A34" s="74" t="s">
        <v>274</v>
      </c>
      <c r="B34" s="97">
        <v>0</v>
      </c>
      <c r="C34" s="120">
        <v>26544.57</v>
      </c>
      <c r="D34" s="120">
        <v>100000</v>
      </c>
      <c r="E34" s="120">
        <v>0</v>
      </c>
      <c r="F34" s="255">
        <v>0</v>
      </c>
    </row>
  </sheetData>
  <mergeCells count="5">
    <mergeCell ref="A1:F1"/>
    <mergeCell ref="A3:F3"/>
    <mergeCell ref="A5:F5"/>
    <mergeCell ref="A7:F7"/>
    <mergeCell ref="A22:F22"/>
  </mergeCells>
  <pageMargins left="0.7" right="0.7" top="0.75" bottom="0.75" header="0.3" footer="0.3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5"/>
  <sheetViews>
    <sheetView zoomScale="80" zoomScaleNormal="80" workbookViewId="0">
      <selection activeCell="N6" sqref="N6"/>
    </sheetView>
  </sheetViews>
  <sheetFormatPr defaultRowHeight="15" x14ac:dyDescent="0.25"/>
  <cols>
    <col min="1" max="1" width="14" customWidth="1"/>
    <col min="2" max="2" width="8.42578125" bestFit="1" customWidth="1"/>
    <col min="3" max="3" width="7" customWidth="1"/>
    <col min="4" max="4" width="30" customWidth="1"/>
    <col min="5" max="5" width="25.28515625" style="156" hidden="1" customWidth="1"/>
    <col min="6" max="6" width="26.42578125" style="173" hidden="1" customWidth="1"/>
    <col min="7" max="7" width="25.28515625" style="91" hidden="1" customWidth="1"/>
    <col min="8" max="9" width="25.28515625" style="91" customWidth="1"/>
    <col min="10" max="10" width="26.7109375" style="91" customWidth="1"/>
    <col min="11" max="11" width="14" customWidth="1"/>
    <col min="12" max="13" width="23.85546875" style="91" customWidth="1"/>
    <col min="14" max="14" width="24" style="91" customWidth="1"/>
    <col min="15" max="15" width="25.42578125" style="91" customWidth="1"/>
    <col min="16" max="16" width="24.7109375" style="91" customWidth="1"/>
    <col min="17" max="17" width="13.7109375" style="91" customWidth="1"/>
    <col min="18" max="22" width="9.140625" customWidth="1"/>
    <col min="23" max="23" width="19.7109375" customWidth="1"/>
    <col min="24" max="24" width="22.28515625" customWidth="1"/>
    <col min="25" max="25" width="18.140625" customWidth="1"/>
    <col min="26" max="26" width="14.28515625" bestFit="1" customWidth="1"/>
  </cols>
  <sheetData>
    <row r="1" spans="1:26" ht="42" customHeight="1" x14ac:dyDescent="0.25">
      <c r="A1" s="266" t="s">
        <v>249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26" ht="18" x14ac:dyDescent="0.25">
      <c r="A2" s="4"/>
      <c r="B2" s="4"/>
      <c r="C2" s="4"/>
      <c r="D2" s="4"/>
      <c r="E2" s="146"/>
      <c r="F2" s="171"/>
      <c r="G2" s="123"/>
      <c r="H2" s="123"/>
      <c r="I2" s="123"/>
      <c r="J2" s="124"/>
    </row>
    <row r="3" spans="1:26" ht="39" customHeight="1" x14ac:dyDescent="0.25">
      <c r="A3" s="266" t="s">
        <v>28</v>
      </c>
      <c r="B3" s="267"/>
      <c r="C3" s="267"/>
      <c r="D3" s="267"/>
      <c r="E3" s="267"/>
      <c r="F3" s="267"/>
      <c r="G3" s="267"/>
      <c r="H3" s="267"/>
      <c r="I3" s="267"/>
      <c r="J3" s="267"/>
      <c r="K3" s="215"/>
      <c r="L3" s="244" t="s">
        <v>256</v>
      </c>
      <c r="M3" s="239" t="s">
        <v>257</v>
      </c>
      <c r="N3" s="239" t="s">
        <v>258</v>
      </c>
      <c r="O3" s="239" t="s">
        <v>259</v>
      </c>
      <c r="P3" s="239" t="s">
        <v>260</v>
      </c>
    </row>
    <row r="4" spans="1:26" ht="32.25" customHeight="1" x14ac:dyDescent="0.25">
      <c r="A4" s="197"/>
      <c r="B4" s="198"/>
      <c r="C4" s="198"/>
      <c r="D4" s="198"/>
      <c r="E4" s="198"/>
      <c r="F4" s="198"/>
      <c r="G4" s="198"/>
      <c r="H4" s="198"/>
      <c r="I4" s="198"/>
      <c r="J4" s="198"/>
      <c r="K4" s="240">
        <v>921</v>
      </c>
      <c r="L4" s="245">
        <f>(L14+L46+L171+L222+L236+L255+L269)</f>
        <v>1858184.0440639723</v>
      </c>
      <c r="M4" s="216">
        <f t="shared" ref="M4:P4" si="0">(M14+M46+M171+M222+M236+M255+M269)</f>
        <v>1889889.6400000001</v>
      </c>
      <c r="N4" s="216">
        <f t="shared" si="0"/>
        <v>2034453</v>
      </c>
      <c r="O4" s="216">
        <f t="shared" si="0"/>
        <v>2034453</v>
      </c>
      <c r="P4" s="216">
        <f t="shared" si="0"/>
        <v>2034453</v>
      </c>
    </row>
    <row r="5" spans="1:26" ht="33" customHeight="1" x14ac:dyDescent="0.25">
      <c r="A5" s="197"/>
      <c r="B5" s="198"/>
      <c r="C5" s="198"/>
      <c r="D5" s="198"/>
      <c r="E5" s="198"/>
      <c r="F5" s="198"/>
      <c r="G5" s="198"/>
      <c r="H5" s="198"/>
      <c r="I5" s="198"/>
      <c r="J5" s="198"/>
      <c r="K5" s="241">
        <v>980</v>
      </c>
      <c r="L5" s="246">
        <f>(L54+L60+L68+L75+L81+L95+L109+L123+L137+L151)</f>
        <v>13562.728780941005</v>
      </c>
      <c r="M5" s="207">
        <f t="shared" ref="M5:P5" si="1">(M54+M60+M68+M75+M81+M95+M109+M123+M137+M151)</f>
        <v>14221.83</v>
      </c>
      <c r="N5" s="207">
        <f>(N54+N60+N68+N75+N81+N95+N109+N123+N137+N151+N363)</f>
        <v>25547</v>
      </c>
      <c r="O5" s="207">
        <f t="shared" ref="O5:P5" si="2">(O54+O60+O68+O75+O81+O95+O109+O123+O137+O151+O363)</f>
        <v>25547</v>
      </c>
      <c r="P5" s="207">
        <f t="shared" si="2"/>
        <v>25547</v>
      </c>
    </row>
    <row r="6" spans="1:26" ht="36.75" customHeight="1" x14ac:dyDescent="0.25">
      <c r="A6" s="4"/>
      <c r="B6" s="4"/>
      <c r="C6" s="4"/>
      <c r="D6" s="4"/>
      <c r="E6" s="146"/>
      <c r="F6" s="171"/>
      <c r="G6" s="123"/>
      <c r="H6" s="123"/>
      <c r="I6" s="123"/>
      <c r="J6" s="124"/>
      <c r="K6" s="242">
        <v>960</v>
      </c>
      <c r="L6" s="247">
        <v>79116.59</v>
      </c>
      <c r="M6" s="208">
        <f t="shared" ref="M6:P6" si="3">(M165+M251+M304+M318+M328+M356)</f>
        <v>84279</v>
      </c>
      <c r="N6" s="208">
        <f>(N165+N251+N304+N318+N328+N356)</f>
        <v>210000</v>
      </c>
      <c r="O6" s="208">
        <f t="shared" si="3"/>
        <v>110000</v>
      </c>
      <c r="P6" s="208">
        <f t="shared" si="3"/>
        <v>110000</v>
      </c>
    </row>
    <row r="7" spans="1:26" ht="37.5" customHeight="1" x14ac:dyDescent="0.25">
      <c r="A7" s="4"/>
      <c r="B7" s="4"/>
      <c r="C7" s="4"/>
      <c r="D7" s="4"/>
      <c r="E7" s="146"/>
      <c r="F7" s="171"/>
      <c r="G7" s="123"/>
      <c r="H7" s="123"/>
      <c r="I7" s="123"/>
      <c r="J7" s="124"/>
      <c r="K7" s="209">
        <v>922</v>
      </c>
      <c r="L7" s="248">
        <v>279199.05</v>
      </c>
      <c r="M7" s="210">
        <v>782530.08</v>
      </c>
      <c r="N7" s="210">
        <v>4000</v>
      </c>
      <c r="O7" s="210">
        <v>4000</v>
      </c>
      <c r="P7" s="210">
        <v>4000</v>
      </c>
    </row>
    <row r="8" spans="1:26" ht="37.5" customHeight="1" x14ac:dyDescent="0.25">
      <c r="A8" s="4"/>
      <c r="B8" s="4"/>
      <c r="C8" s="4"/>
      <c r="D8" s="4"/>
      <c r="E8" s="146"/>
      <c r="F8" s="171"/>
      <c r="G8" s="123"/>
      <c r="H8" s="123"/>
      <c r="I8" s="123"/>
      <c r="J8" s="124"/>
      <c r="K8" s="213" t="s">
        <v>255</v>
      </c>
      <c r="L8" s="249">
        <v>2137383.09</v>
      </c>
      <c r="M8" s="214">
        <f t="shared" ref="M8:P8" si="4">SUM(M4+M7)</f>
        <v>2672419.7200000002</v>
      </c>
      <c r="N8" s="214">
        <f t="shared" si="4"/>
        <v>2038453</v>
      </c>
      <c r="O8" s="214">
        <f t="shared" si="4"/>
        <v>2038453</v>
      </c>
      <c r="P8" s="214">
        <f t="shared" si="4"/>
        <v>2038453</v>
      </c>
    </row>
    <row r="9" spans="1:26" ht="37.5" customHeight="1" x14ac:dyDescent="0.25">
      <c r="A9" s="4"/>
      <c r="B9" s="4"/>
      <c r="C9" s="4"/>
      <c r="D9" s="4"/>
      <c r="E9" s="146"/>
      <c r="F9" s="171"/>
      <c r="G9" s="123"/>
      <c r="H9" s="123"/>
      <c r="I9" s="123"/>
      <c r="J9" s="124"/>
      <c r="K9" s="212" t="s">
        <v>254</v>
      </c>
      <c r="L9" s="250">
        <f>SUM(L4:L7)</f>
        <v>2230062.4128449135</v>
      </c>
      <c r="M9" s="243">
        <f t="shared" ref="M9:P9" si="5">SUM(M4:M7)</f>
        <v>2770920.5500000003</v>
      </c>
      <c r="N9" s="243">
        <f t="shared" si="5"/>
        <v>2274000</v>
      </c>
      <c r="O9" s="243">
        <f t="shared" si="5"/>
        <v>2174000</v>
      </c>
      <c r="P9" s="243">
        <f t="shared" si="5"/>
        <v>2174000</v>
      </c>
    </row>
    <row r="10" spans="1:26" x14ac:dyDescent="0.25">
      <c r="A10" s="304" t="s">
        <v>30</v>
      </c>
      <c r="B10" s="305"/>
      <c r="C10" s="306"/>
      <c r="D10" s="13" t="s">
        <v>31</v>
      </c>
      <c r="E10" s="147" t="s">
        <v>223</v>
      </c>
      <c r="F10" s="172" t="s">
        <v>223</v>
      </c>
      <c r="G10" s="125" t="s">
        <v>248</v>
      </c>
      <c r="H10" s="125" t="s">
        <v>242</v>
      </c>
      <c r="I10" s="125" t="s">
        <v>243</v>
      </c>
      <c r="J10" s="125" t="s">
        <v>244</v>
      </c>
    </row>
    <row r="11" spans="1:26" ht="59.25" customHeight="1" x14ac:dyDescent="0.25">
      <c r="A11" s="313" t="s">
        <v>27</v>
      </c>
      <c r="B11" s="314"/>
      <c r="C11" s="315"/>
      <c r="D11" s="141"/>
      <c r="E11" s="157">
        <f>SUM(E12+E171+E222+E235+E255+E269+E304+E328+E367+E53)</f>
        <v>16802405.199999999</v>
      </c>
      <c r="F11" s="158">
        <f>E11/7.5345</f>
        <v>2230062.4062645165</v>
      </c>
      <c r="G11" s="142">
        <v>2770920.55</v>
      </c>
      <c r="H11" s="142">
        <f>SUM(H12+H53+H171+H222+H235+H255+H269+H304+H328+H356+H367+H318)</f>
        <v>2274000</v>
      </c>
      <c r="I11" s="142">
        <f>SUM(I12+I53+I171+I222+I235+I255+I269+I304+I328+I356+I367)</f>
        <v>2174000</v>
      </c>
      <c r="J11" s="142">
        <f>SUM(J12+J53+J171+J222+J235+J255+J269+J304+J328+J356+J367)</f>
        <v>2174000</v>
      </c>
    </row>
    <row r="12" spans="1:26" ht="72" customHeight="1" x14ac:dyDescent="0.25">
      <c r="A12" s="301" t="s">
        <v>41</v>
      </c>
      <c r="B12" s="302"/>
      <c r="C12" s="303"/>
      <c r="D12" s="16" t="s">
        <v>42</v>
      </c>
      <c r="E12" s="148">
        <v>1279572.71</v>
      </c>
      <c r="F12" s="160">
        <f t="shared" ref="F12:F75" si="6">E12/7.5345</f>
        <v>169828.48364191386</v>
      </c>
      <c r="G12" s="127">
        <f>SUM(G15+G47)</f>
        <v>148300.94999999998</v>
      </c>
      <c r="H12" s="127">
        <v>167653</v>
      </c>
      <c r="I12" s="127">
        <v>167653</v>
      </c>
      <c r="J12" s="127">
        <v>167653</v>
      </c>
      <c r="V12" s="32"/>
      <c r="W12" s="100"/>
      <c r="X12" s="100"/>
      <c r="Y12" s="100"/>
    </row>
    <row r="13" spans="1:26" ht="29.25" customHeight="1" x14ac:dyDescent="0.25">
      <c r="A13" s="301" t="s">
        <v>43</v>
      </c>
      <c r="B13" s="302"/>
      <c r="C13" s="303"/>
      <c r="D13" s="16" t="s">
        <v>20</v>
      </c>
      <c r="E13" s="149">
        <v>1169365</v>
      </c>
      <c r="F13" s="161">
        <f t="shared" si="6"/>
        <v>155201.40686176918</v>
      </c>
      <c r="G13" s="120">
        <v>133673.87</v>
      </c>
      <c r="H13" s="120">
        <v>152514</v>
      </c>
      <c r="I13" s="120">
        <v>152514</v>
      </c>
      <c r="J13" s="120">
        <v>152514</v>
      </c>
      <c r="V13" s="32"/>
      <c r="W13" s="32"/>
      <c r="X13" s="32"/>
      <c r="Y13" s="32"/>
    </row>
    <row r="14" spans="1:26" ht="25.5" x14ac:dyDescent="0.25">
      <c r="A14" s="307" t="s">
        <v>44</v>
      </c>
      <c r="B14" s="308"/>
      <c r="C14" s="309"/>
      <c r="D14" s="37" t="s">
        <v>45</v>
      </c>
      <c r="E14" s="150">
        <v>1169365</v>
      </c>
      <c r="F14" s="162">
        <f t="shared" si="6"/>
        <v>155201.40686176918</v>
      </c>
      <c r="G14" s="121">
        <v>133673.87</v>
      </c>
      <c r="H14" s="121">
        <v>152514</v>
      </c>
      <c r="I14" s="121">
        <v>152514</v>
      </c>
      <c r="J14" s="121">
        <v>152514</v>
      </c>
      <c r="K14" s="82">
        <v>921</v>
      </c>
      <c r="L14" s="92">
        <f>F14</f>
        <v>155201.40686176918</v>
      </c>
      <c r="M14" s="93">
        <f>G14</f>
        <v>133673.87</v>
      </c>
      <c r="N14" s="93">
        <f>H14</f>
        <v>152514</v>
      </c>
      <c r="O14" s="93">
        <f>I14</f>
        <v>152514</v>
      </c>
      <c r="P14" s="93">
        <f>J14</f>
        <v>152514</v>
      </c>
      <c r="V14" s="32"/>
      <c r="W14" s="32"/>
      <c r="X14" s="32"/>
      <c r="Y14" s="32"/>
    </row>
    <row r="15" spans="1:26" ht="27" customHeight="1" x14ac:dyDescent="0.25">
      <c r="A15" s="310">
        <v>3</v>
      </c>
      <c r="B15" s="311"/>
      <c r="C15" s="312"/>
      <c r="D15" s="15" t="s">
        <v>22</v>
      </c>
      <c r="E15" s="149">
        <f>SUM(E16+E42)</f>
        <v>1169365</v>
      </c>
      <c r="F15" s="161">
        <f t="shared" si="6"/>
        <v>155201.40686176918</v>
      </c>
      <c r="G15" s="120">
        <v>133673.87</v>
      </c>
      <c r="H15" s="120">
        <v>152514</v>
      </c>
      <c r="I15" s="120">
        <v>152514</v>
      </c>
      <c r="J15" s="120">
        <v>152514</v>
      </c>
      <c r="V15" s="32"/>
      <c r="W15" s="32"/>
      <c r="X15" s="32"/>
      <c r="Y15" s="32"/>
    </row>
    <row r="16" spans="1:26" ht="22.5" customHeight="1" x14ac:dyDescent="0.25">
      <c r="A16" s="298">
        <v>32</v>
      </c>
      <c r="B16" s="299"/>
      <c r="C16" s="300"/>
      <c r="D16" s="38" t="s">
        <v>32</v>
      </c>
      <c r="E16" s="151">
        <f>SUM(E17+E22+E27+E36)</f>
        <v>1161865</v>
      </c>
      <c r="F16" s="163">
        <f t="shared" si="6"/>
        <v>154205.9857986595</v>
      </c>
      <c r="G16" s="122">
        <f>SUM(G17+G22+G27+G36)</f>
        <v>132346.63999999998</v>
      </c>
      <c r="H16" s="122">
        <v>151114</v>
      </c>
      <c r="I16" s="122">
        <v>151114</v>
      </c>
      <c r="J16" s="122">
        <v>151114</v>
      </c>
      <c r="V16" s="32"/>
      <c r="W16" s="32"/>
      <c r="X16" s="32"/>
      <c r="Y16" s="32"/>
      <c r="Z16" s="184"/>
    </row>
    <row r="17" spans="1:25" ht="41.25" customHeight="1" x14ac:dyDescent="0.25">
      <c r="A17" s="28">
        <v>321</v>
      </c>
      <c r="B17" s="29"/>
      <c r="C17" s="30"/>
      <c r="D17" s="16" t="s">
        <v>46</v>
      </c>
      <c r="E17" s="148">
        <f>SUM(E18:E21)</f>
        <v>473907.5</v>
      </c>
      <c r="F17" s="161">
        <f t="shared" si="6"/>
        <v>62898.33432875439</v>
      </c>
      <c r="G17" s="127">
        <f>SUM(G18:G21)</f>
        <v>52690.96</v>
      </c>
      <c r="H17" s="127">
        <v>59400</v>
      </c>
      <c r="I17" s="127">
        <v>59400</v>
      </c>
      <c r="J17" s="127">
        <v>59400</v>
      </c>
      <c r="V17" s="32"/>
      <c r="W17" s="100"/>
      <c r="X17" s="100"/>
      <c r="Y17" s="100"/>
    </row>
    <row r="18" spans="1:25" x14ac:dyDescent="0.25">
      <c r="A18" s="23"/>
      <c r="B18" s="24">
        <v>3211</v>
      </c>
      <c r="C18" s="25"/>
      <c r="D18" s="15" t="s">
        <v>47</v>
      </c>
      <c r="E18" s="149">
        <v>76659.17</v>
      </c>
      <c r="F18" s="161">
        <f t="shared" si="6"/>
        <v>10174.420333134249</v>
      </c>
      <c r="G18" s="120">
        <v>6636.15</v>
      </c>
      <c r="H18" s="120">
        <v>10000</v>
      </c>
      <c r="I18" s="120">
        <v>10000</v>
      </c>
      <c r="J18" s="120">
        <v>10000</v>
      </c>
      <c r="K18" s="83"/>
      <c r="L18" s="94"/>
      <c r="M18" s="95"/>
      <c r="N18" s="95"/>
      <c r="O18" s="95"/>
      <c r="P18" s="95"/>
      <c r="V18" s="32"/>
      <c r="W18" s="32"/>
      <c r="X18" s="32"/>
      <c r="Y18" s="32"/>
    </row>
    <row r="19" spans="1:25" ht="25.5" x14ac:dyDescent="0.25">
      <c r="A19" s="23"/>
      <c r="B19" s="24">
        <v>3212</v>
      </c>
      <c r="C19" s="25"/>
      <c r="D19" s="15" t="s">
        <v>48</v>
      </c>
      <c r="E19" s="149">
        <v>385122.27</v>
      </c>
      <c r="F19" s="161">
        <f t="shared" si="6"/>
        <v>51114.509257415884</v>
      </c>
      <c r="G19" s="120">
        <v>45125.75</v>
      </c>
      <c r="H19" s="120">
        <v>47000</v>
      </c>
      <c r="I19" s="120">
        <v>47000</v>
      </c>
      <c r="J19" s="120">
        <v>47000</v>
      </c>
      <c r="K19" s="83"/>
      <c r="L19" s="94"/>
      <c r="M19" s="95"/>
      <c r="N19" s="95"/>
      <c r="O19" s="95"/>
      <c r="P19" s="95"/>
      <c r="V19" s="32"/>
      <c r="W19" s="32"/>
      <c r="X19" s="32"/>
      <c r="Y19" s="32"/>
    </row>
    <row r="20" spans="1:25" ht="26.25" customHeight="1" x14ac:dyDescent="0.25">
      <c r="A20" s="23"/>
      <c r="B20" s="24">
        <v>3213</v>
      </c>
      <c r="C20" s="25"/>
      <c r="D20" s="15" t="s">
        <v>49</v>
      </c>
      <c r="E20" s="149">
        <v>8402.5</v>
      </c>
      <c r="F20" s="161">
        <f t="shared" si="6"/>
        <v>1115.2033977038955</v>
      </c>
      <c r="G20" s="120">
        <v>530.89</v>
      </c>
      <c r="H20" s="120">
        <v>2000</v>
      </c>
      <c r="I20" s="120">
        <v>2000</v>
      </c>
      <c r="J20" s="120">
        <v>2000</v>
      </c>
      <c r="K20" s="83"/>
      <c r="L20" s="94"/>
      <c r="M20" s="95"/>
      <c r="N20" s="95"/>
      <c r="O20" s="95"/>
      <c r="P20" s="95"/>
      <c r="V20" s="32"/>
      <c r="W20" s="100"/>
      <c r="X20" s="100"/>
      <c r="Y20" s="100"/>
    </row>
    <row r="21" spans="1:25" ht="25.5" x14ac:dyDescent="0.25">
      <c r="A21" s="23"/>
      <c r="B21" s="24">
        <v>3214</v>
      </c>
      <c r="C21" s="25"/>
      <c r="D21" s="15" t="s">
        <v>50</v>
      </c>
      <c r="E21" s="149">
        <v>3723.56</v>
      </c>
      <c r="F21" s="161">
        <f t="shared" si="6"/>
        <v>494.20134050036495</v>
      </c>
      <c r="G21" s="120">
        <v>398.17</v>
      </c>
      <c r="H21" s="120">
        <v>400</v>
      </c>
      <c r="I21" s="120">
        <v>400</v>
      </c>
      <c r="J21" s="120">
        <v>400</v>
      </c>
      <c r="K21" s="84"/>
      <c r="L21" s="95"/>
      <c r="M21" s="96"/>
      <c r="N21" s="96"/>
      <c r="O21" s="96"/>
      <c r="P21" s="96"/>
      <c r="V21" s="32"/>
      <c r="W21" s="32"/>
      <c r="X21" s="32"/>
      <c r="Y21" s="32"/>
    </row>
    <row r="22" spans="1:25" ht="28.5" customHeight="1" x14ac:dyDescent="0.25">
      <c r="A22" s="28">
        <v>322</v>
      </c>
      <c r="B22" s="29"/>
      <c r="C22" s="30"/>
      <c r="D22" s="16" t="s">
        <v>51</v>
      </c>
      <c r="E22" s="148">
        <f>SUM(E23:E26)</f>
        <v>500782.55000000005</v>
      </c>
      <c r="F22" s="160">
        <f t="shared" si="6"/>
        <v>66465.266441037893</v>
      </c>
      <c r="G22" s="127">
        <f>SUM(G23:G26)</f>
        <v>58928.929999999993</v>
      </c>
      <c r="H22" s="127">
        <v>64634</v>
      </c>
      <c r="I22" s="127">
        <v>64634</v>
      </c>
      <c r="J22" s="127">
        <v>64634</v>
      </c>
      <c r="V22" s="32"/>
      <c r="W22" s="32"/>
      <c r="X22" s="32"/>
      <c r="Y22" s="32"/>
    </row>
    <row r="23" spans="1:25" ht="25.5" x14ac:dyDescent="0.25">
      <c r="A23" s="23"/>
      <c r="B23" s="24">
        <v>3221</v>
      </c>
      <c r="C23" s="25"/>
      <c r="D23" s="15" t="s">
        <v>52</v>
      </c>
      <c r="E23" s="149">
        <v>164952.89000000001</v>
      </c>
      <c r="F23" s="161">
        <f t="shared" si="6"/>
        <v>21893.010816908885</v>
      </c>
      <c r="G23" s="120">
        <v>12608.67</v>
      </c>
      <c r="H23" s="120">
        <v>19004</v>
      </c>
      <c r="I23" s="120">
        <v>19004</v>
      </c>
      <c r="J23" s="120">
        <v>19004</v>
      </c>
      <c r="K23" s="84"/>
      <c r="L23" s="95"/>
      <c r="M23" s="96"/>
      <c r="N23" s="96"/>
      <c r="O23" s="96"/>
      <c r="P23" s="96"/>
      <c r="V23" s="211"/>
      <c r="W23" s="100"/>
      <c r="X23" s="100"/>
      <c r="Y23" s="100"/>
    </row>
    <row r="24" spans="1:25" x14ac:dyDescent="0.25">
      <c r="A24" s="23"/>
      <c r="B24" s="24">
        <v>3223</v>
      </c>
      <c r="C24" s="25"/>
      <c r="D24" s="15" t="s">
        <v>53</v>
      </c>
      <c r="E24" s="149">
        <v>331071.32</v>
      </c>
      <c r="F24" s="161">
        <f t="shared" si="6"/>
        <v>43940.715375937354</v>
      </c>
      <c r="G24" s="120">
        <v>45922.09</v>
      </c>
      <c r="H24" s="120">
        <v>45000</v>
      </c>
      <c r="I24" s="120">
        <v>45000</v>
      </c>
      <c r="J24" s="120">
        <v>45000</v>
      </c>
      <c r="K24" s="84"/>
      <c r="L24" s="97"/>
      <c r="M24" s="96"/>
      <c r="N24" s="96"/>
      <c r="O24" s="96"/>
      <c r="P24" s="96"/>
      <c r="V24" s="32"/>
      <c r="W24" s="32"/>
      <c r="X24" s="32"/>
      <c r="Y24" s="32"/>
    </row>
    <row r="25" spans="1:25" x14ac:dyDescent="0.25">
      <c r="A25" s="23"/>
      <c r="B25" s="24">
        <v>3225</v>
      </c>
      <c r="C25" s="25"/>
      <c r="D25" s="15" t="s">
        <v>54</v>
      </c>
      <c r="E25" s="149">
        <v>269.89999999999998</v>
      </c>
      <c r="F25" s="161">
        <f t="shared" si="6"/>
        <v>35.821885991107564</v>
      </c>
      <c r="G25" s="120">
        <v>132.72</v>
      </c>
      <c r="H25" s="120">
        <v>130</v>
      </c>
      <c r="I25" s="120">
        <v>130</v>
      </c>
      <c r="J25" s="120">
        <v>130</v>
      </c>
      <c r="K25" s="84"/>
      <c r="L25" s="97"/>
      <c r="M25" s="96"/>
      <c r="N25" s="96"/>
      <c r="O25" s="96"/>
      <c r="P25" s="96"/>
      <c r="V25" s="32"/>
      <c r="W25" s="32"/>
      <c r="X25" s="32"/>
      <c r="Y25" s="32"/>
    </row>
    <row r="26" spans="1:25" ht="25.5" x14ac:dyDescent="0.25">
      <c r="A26" s="23"/>
      <c r="B26" s="24">
        <v>3227</v>
      </c>
      <c r="C26" s="25"/>
      <c r="D26" s="15" t="s">
        <v>55</v>
      </c>
      <c r="E26" s="149">
        <v>4488.4399999999996</v>
      </c>
      <c r="F26" s="161">
        <f t="shared" si="6"/>
        <v>595.71836220054411</v>
      </c>
      <c r="G26" s="120">
        <v>265.45</v>
      </c>
      <c r="H26" s="120">
        <v>500</v>
      </c>
      <c r="I26" s="120">
        <v>500</v>
      </c>
      <c r="J26" s="120">
        <v>500</v>
      </c>
      <c r="K26" s="84"/>
      <c r="L26" s="97"/>
      <c r="M26" s="96"/>
      <c r="N26" s="96"/>
      <c r="O26" s="96"/>
      <c r="P26" s="96"/>
      <c r="V26" s="32"/>
      <c r="W26" s="32"/>
      <c r="X26" s="32"/>
      <c r="Y26" s="32"/>
    </row>
    <row r="27" spans="1:25" x14ac:dyDescent="0.25">
      <c r="A27" s="28">
        <v>323</v>
      </c>
      <c r="B27" s="29"/>
      <c r="C27" s="30"/>
      <c r="D27" s="16" t="s">
        <v>56</v>
      </c>
      <c r="E27" s="152">
        <f>SUM(E28:E35)</f>
        <v>161714.22999999998</v>
      </c>
      <c r="F27" s="160">
        <f t="shared" si="6"/>
        <v>21463.166766208768</v>
      </c>
      <c r="G27" s="127">
        <f>SUM(G28:G35)</f>
        <v>18470.460000000003</v>
      </c>
      <c r="H27" s="127">
        <v>24500</v>
      </c>
      <c r="I27" s="127">
        <v>24500</v>
      </c>
      <c r="J27" s="127">
        <v>24500</v>
      </c>
      <c r="V27" s="32"/>
      <c r="W27" s="100"/>
      <c r="X27" s="100"/>
      <c r="Y27" s="100"/>
    </row>
    <row r="28" spans="1:25" x14ac:dyDescent="0.25">
      <c r="A28" s="23"/>
      <c r="B28" s="24">
        <v>3231</v>
      </c>
      <c r="C28" s="25"/>
      <c r="D28" s="15" t="s">
        <v>57</v>
      </c>
      <c r="E28" s="149">
        <v>31080.75</v>
      </c>
      <c r="F28" s="161">
        <f t="shared" si="6"/>
        <v>4125.1244276328889</v>
      </c>
      <c r="G28" s="120">
        <v>3716.24</v>
      </c>
      <c r="H28" s="120">
        <v>4000</v>
      </c>
      <c r="I28" s="120">
        <v>4000</v>
      </c>
      <c r="J28" s="120">
        <v>4000</v>
      </c>
      <c r="K28" s="84"/>
      <c r="L28" s="97"/>
      <c r="M28" s="96"/>
      <c r="N28" s="96"/>
      <c r="O28" s="96"/>
      <c r="P28" s="96"/>
    </row>
    <row r="29" spans="1:25" x14ac:dyDescent="0.25">
      <c r="A29" s="23"/>
      <c r="B29" s="24">
        <v>3233</v>
      </c>
      <c r="C29" s="25"/>
      <c r="D29" s="15" t="s">
        <v>58</v>
      </c>
      <c r="E29" s="149">
        <v>3380</v>
      </c>
      <c r="F29" s="161">
        <f t="shared" si="6"/>
        <v>448.60309244143605</v>
      </c>
      <c r="G29" s="120">
        <v>132.72</v>
      </c>
      <c r="H29" s="120">
        <v>400</v>
      </c>
      <c r="I29" s="120">
        <v>400</v>
      </c>
      <c r="J29" s="120">
        <v>400</v>
      </c>
      <c r="K29" s="84"/>
      <c r="L29" s="97"/>
      <c r="M29" s="96"/>
      <c r="N29" s="96"/>
      <c r="O29" s="96"/>
      <c r="P29" s="96"/>
    </row>
    <row r="30" spans="1:25" x14ac:dyDescent="0.25">
      <c r="A30" s="23"/>
      <c r="B30" s="24">
        <v>3234</v>
      </c>
      <c r="C30" s="25"/>
      <c r="D30" s="15" t="s">
        <v>59</v>
      </c>
      <c r="E30" s="149">
        <v>57091.12</v>
      </c>
      <c r="F30" s="161">
        <f t="shared" si="6"/>
        <v>7577.2937819364261</v>
      </c>
      <c r="G30" s="120">
        <v>7693.38</v>
      </c>
      <c r="H30" s="120">
        <v>8000</v>
      </c>
      <c r="I30" s="120">
        <v>8000</v>
      </c>
      <c r="J30" s="120">
        <v>8000</v>
      </c>
      <c r="K30" s="84"/>
      <c r="L30" s="97"/>
      <c r="M30" s="96"/>
      <c r="N30" s="96"/>
      <c r="O30" s="96"/>
      <c r="P30" s="96"/>
    </row>
    <row r="31" spans="1:25" x14ac:dyDescent="0.25">
      <c r="A31" s="23"/>
      <c r="B31" s="24">
        <v>3235</v>
      </c>
      <c r="C31" s="25"/>
      <c r="D31" s="15" t="s">
        <v>60</v>
      </c>
      <c r="E31" s="149">
        <v>13993.71</v>
      </c>
      <c r="F31" s="161">
        <f t="shared" si="6"/>
        <v>1857.2844913398364</v>
      </c>
      <c r="G31" s="120">
        <v>1592.67</v>
      </c>
      <c r="H31" s="120">
        <v>1600</v>
      </c>
      <c r="I31" s="120">
        <v>1600</v>
      </c>
      <c r="J31" s="120">
        <v>1600</v>
      </c>
      <c r="K31" s="84"/>
      <c r="L31" s="97"/>
      <c r="M31" s="96"/>
      <c r="N31" s="96"/>
      <c r="O31" s="96"/>
      <c r="P31" s="96"/>
    </row>
    <row r="32" spans="1:25" ht="31.5" customHeight="1" x14ac:dyDescent="0.25">
      <c r="A32" s="23"/>
      <c r="B32" s="24">
        <v>3236</v>
      </c>
      <c r="C32" s="25"/>
      <c r="D32" s="15" t="s">
        <v>61</v>
      </c>
      <c r="E32" s="149">
        <v>19200</v>
      </c>
      <c r="F32" s="161">
        <f t="shared" si="6"/>
        <v>2548.2779215608202</v>
      </c>
      <c r="G32" s="120">
        <v>2123.56</v>
      </c>
      <c r="H32" s="120">
        <v>3000</v>
      </c>
      <c r="I32" s="120">
        <v>3000</v>
      </c>
      <c r="J32" s="120">
        <v>3000</v>
      </c>
      <c r="K32" s="84"/>
      <c r="L32" s="97"/>
      <c r="M32" s="96"/>
      <c r="N32" s="96"/>
      <c r="O32" s="96"/>
      <c r="P32" s="96"/>
    </row>
    <row r="33" spans="1:26" x14ac:dyDescent="0.25">
      <c r="A33" s="23"/>
      <c r="B33" s="24">
        <v>3237</v>
      </c>
      <c r="C33" s="25"/>
      <c r="D33" s="15" t="s">
        <v>62</v>
      </c>
      <c r="E33" s="149">
        <v>0</v>
      </c>
      <c r="F33" s="161">
        <f t="shared" si="6"/>
        <v>0</v>
      </c>
      <c r="G33" s="120">
        <v>26.54</v>
      </c>
      <c r="H33" s="120">
        <v>0</v>
      </c>
      <c r="I33" s="120">
        <v>0</v>
      </c>
      <c r="J33" s="120">
        <v>0</v>
      </c>
      <c r="K33" s="84"/>
      <c r="L33" s="97"/>
      <c r="M33" s="96"/>
      <c r="N33" s="96"/>
      <c r="O33" s="96"/>
      <c r="P33" s="96"/>
    </row>
    <row r="34" spans="1:26" x14ac:dyDescent="0.25">
      <c r="A34" s="23"/>
      <c r="B34" s="24">
        <v>3238</v>
      </c>
      <c r="C34" s="25"/>
      <c r="D34" s="15" t="s">
        <v>63</v>
      </c>
      <c r="E34" s="149">
        <v>19181.509999999998</v>
      </c>
      <c r="F34" s="161">
        <f t="shared" si="6"/>
        <v>2545.8238768332335</v>
      </c>
      <c r="G34" s="120">
        <v>2389.0100000000002</v>
      </c>
      <c r="H34" s="120">
        <v>5500</v>
      </c>
      <c r="I34" s="120">
        <v>5500</v>
      </c>
      <c r="J34" s="120">
        <v>5500</v>
      </c>
      <c r="K34" s="84"/>
      <c r="L34" s="97"/>
      <c r="M34" s="96"/>
      <c r="N34" s="96"/>
      <c r="O34" s="96"/>
      <c r="P34" s="96"/>
    </row>
    <row r="35" spans="1:26" x14ac:dyDescent="0.25">
      <c r="A35" s="23"/>
      <c r="B35" s="24">
        <v>3239</v>
      </c>
      <c r="C35" s="25"/>
      <c r="D35" s="15" t="s">
        <v>64</v>
      </c>
      <c r="E35" s="149">
        <v>17787.14</v>
      </c>
      <c r="F35" s="161">
        <f t="shared" si="6"/>
        <v>2360.7591744641313</v>
      </c>
      <c r="G35" s="120">
        <v>796.34</v>
      </c>
      <c r="H35" s="120">
        <v>2000</v>
      </c>
      <c r="I35" s="120">
        <v>2000</v>
      </c>
      <c r="J35" s="120">
        <v>2000</v>
      </c>
      <c r="K35" s="84"/>
      <c r="L35" s="97"/>
      <c r="M35" s="96"/>
      <c r="N35" s="96"/>
      <c r="O35" s="96"/>
      <c r="P35" s="96"/>
    </row>
    <row r="36" spans="1:26" ht="25.5" x14ac:dyDescent="0.25">
      <c r="A36" s="28">
        <v>329</v>
      </c>
      <c r="B36" s="29"/>
      <c r="C36" s="30"/>
      <c r="D36" s="16" t="s">
        <v>65</v>
      </c>
      <c r="E36" s="148">
        <f>SUM(E37:E41)</f>
        <v>25460.720000000001</v>
      </c>
      <c r="F36" s="160">
        <f t="shared" si="6"/>
        <v>3379.2182626584377</v>
      </c>
      <c r="G36" s="127">
        <f>SUM(G37:G41)</f>
        <v>2256.29</v>
      </c>
      <c r="H36" s="127">
        <v>2580</v>
      </c>
      <c r="I36" s="127">
        <v>2580</v>
      </c>
      <c r="J36" s="127">
        <v>2580</v>
      </c>
    </row>
    <row r="37" spans="1:26" x14ac:dyDescent="0.25">
      <c r="A37" s="23"/>
      <c r="B37" s="24">
        <v>3292</v>
      </c>
      <c r="C37" s="25"/>
      <c r="D37" s="15" t="s">
        <v>66</v>
      </c>
      <c r="E37" s="149">
        <v>6567.9</v>
      </c>
      <c r="F37" s="161">
        <f t="shared" si="6"/>
        <v>871.7101333864224</v>
      </c>
      <c r="G37" s="120">
        <v>929.06</v>
      </c>
      <c r="H37" s="120">
        <v>1000</v>
      </c>
      <c r="I37" s="120">
        <v>1000</v>
      </c>
      <c r="J37" s="120">
        <v>1000</v>
      </c>
      <c r="K37" s="84"/>
      <c r="L37" s="95"/>
      <c r="M37" s="96"/>
      <c r="N37" s="96"/>
      <c r="O37" s="96"/>
      <c r="P37" s="96"/>
    </row>
    <row r="38" spans="1:26" x14ac:dyDescent="0.25">
      <c r="A38" s="23"/>
      <c r="B38" s="24">
        <v>3293</v>
      </c>
      <c r="C38" s="25"/>
      <c r="D38" s="15" t="s">
        <v>67</v>
      </c>
      <c r="E38" s="149">
        <v>5623.83</v>
      </c>
      <c r="F38" s="161">
        <f t="shared" si="6"/>
        <v>746.41051164642636</v>
      </c>
      <c r="G38" s="120">
        <v>796.34</v>
      </c>
      <c r="H38" s="120">
        <v>1000</v>
      </c>
      <c r="I38" s="120">
        <v>1000</v>
      </c>
      <c r="J38" s="120">
        <v>1000</v>
      </c>
      <c r="K38" s="84"/>
      <c r="L38" s="95"/>
      <c r="M38" s="96"/>
      <c r="N38" s="96"/>
      <c r="O38" s="96"/>
      <c r="P38" s="96"/>
    </row>
    <row r="39" spans="1:26" x14ac:dyDescent="0.25">
      <c r="A39" s="23"/>
      <c r="B39" s="24">
        <v>3294</v>
      </c>
      <c r="C39" s="25"/>
      <c r="D39" s="15" t="s">
        <v>68</v>
      </c>
      <c r="E39" s="149">
        <v>250</v>
      </c>
      <c r="F39" s="161">
        <f t="shared" si="6"/>
        <v>33.180702103656515</v>
      </c>
      <c r="G39" s="120">
        <v>66.36</v>
      </c>
      <c r="H39" s="120">
        <v>80</v>
      </c>
      <c r="I39" s="120">
        <v>80</v>
      </c>
      <c r="J39" s="120">
        <v>80</v>
      </c>
      <c r="K39" s="84"/>
      <c r="L39" s="95"/>
      <c r="M39" s="96"/>
      <c r="N39" s="96"/>
      <c r="O39" s="96"/>
      <c r="P39" s="96"/>
    </row>
    <row r="40" spans="1:26" x14ac:dyDescent="0.25">
      <c r="A40" s="23"/>
      <c r="B40" s="24">
        <v>3295</v>
      </c>
      <c r="C40" s="25"/>
      <c r="D40" s="15" t="s">
        <v>69</v>
      </c>
      <c r="E40" s="149">
        <v>0</v>
      </c>
      <c r="F40" s="161">
        <f t="shared" si="6"/>
        <v>0</v>
      </c>
      <c r="G40" s="120">
        <v>66.36</v>
      </c>
      <c r="H40" s="120">
        <v>0</v>
      </c>
      <c r="I40" s="120">
        <v>0</v>
      </c>
      <c r="J40" s="120">
        <v>0</v>
      </c>
      <c r="K40" s="84"/>
      <c r="L40" s="95"/>
      <c r="M40" s="96"/>
      <c r="N40" s="96"/>
      <c r="O40" s="96"/>
      <c r="P40" s="96"/>
    </row>
    <row r="41" spans="1:26" ht="25.5" x14ac:dyDescent="0.25">
      <c r="A41" s="23"/>
      <c r="B41" s="24">
        <v>3299</v>
      </c>
      <c r="C41" s="25"/>
      <c r="D41" s="15" t="s">
        <v>65</v>
      </c>
      <c r="E41" s="149">
        <v>13018.99</v>
      </c>
      <c r="F41" s="161">
        <f t="shared" si="6"/>
        <v>1727.9169155219324</v>
      </c>
      <c r="G41" s="120">
        <v>398.17</v>
      </c>
      <c r="H41" s="120">
        <v>500</v>
      </c>
      <c r="I41" s="120">
        <v>500</v>
      </c>
      <c r="J41" s="120">
        <v>500</v>
      </c>
      <c r="K41" s="84"/>
      <c r="L41" s="95"/>
      <c r="M41" s="96"/>
      <c r="N41" s="96"/>
      <c r="O41" s="96"/>
      <c r="P41" s="96"/>
    </row>
    <row r="42" spans="1:26" ht="23.25" customHeight="1" x14ac:dyDescent="0.25">
      <c r="A42" s="39">
        <v>34</v>
      </c>
      <c r="B42" s="40"/>
      <c r="C42" s="41"/>
      <c r="D42" s="38" t="s">
        <v>70</v>
      </c>
      <c r="E42" s="151">
        <v>7500</v>
      </c>
      <c r="F42" s="163">
        <f t="shared" si="6"/>
        <v>995.4210631096953</v>
      </c>
      <c r="G42" s="122">
        <v>1327.23</v>
      </c>
      <c r="H42" s="122">
        <v>1400</v>
      </c>
      <c r="I42" s="122">
        <v>1400</v>
      </c>
      <c r="J42" s="122">
        <v>1400</v>
      </c>
      <c r="Z42" s="184"/>
    </row>
    <row r="43" spans="1:26" x14ac:dyDescent="0.25">
      <c r="A43" s="28">
        <v>343</v>
      </c>
      <c r="B43" s="29"/>
      <c r="C43" s="30"/>
      <c r="D43" s="16" t="s">
        <v>71</v>
      </c>
      <c r="E43" s="148">
        <v>7500</v>
      </c>
      <c r="F43" s="161">
        <f t="shared" si="6"/>
        <v>995.4210631096953</v>
      </c>
      <c r="G43" s="127">
        <v>1327.23</v>
      </c>
      <c r="H43" s="127">
        <v>1400</v>
      </c>
      <c r="I43" s="127">
        <v>1400</v>
      </c>
      <c r="J43" s="127">
        <v>1400</v>
      </c>
    </row>
    <row r="44" spans="1:26" ht="25.5" x14ac:dyDescent="0.25">
      <c r="A44" s="23"/>
      <c r="B44" s="24">
        <v>3431</v>
      </c>
      <c r="C44" s="25"/>
      <c r="D44" s="15" t="s">
        <v>72</v>
      </c>
      <c r="E44" s="149">
        <v>7500</v>
      </c>
      <c r="F44" s="161">
        <f t="shared" si="6"/>
        <v>995.4210631096953</v>
      </c>
      <c r="G44" s="120">
        <v>1327.23</v>
      </c>
      <c r="H44" s="120">
        <v>1400</v>
      </c>
      <c r="I44" s="120">
        <v>1400</v>
      </c>
      <c r="J44" s="120">
        <v>1400</v>
      </c>
      <c r="K44" s="84"/>
      <c r="L44" s="95"/>
      <c r="M44" s="96"/>
      <c r="N44" s="96"/>
      <c r="O44" s="96"/>
      <c r="P44" s="96"/>
    </row>
    <row r="45" spans="1:26" ht="51.75" customHeight="1" x14ac:dyDescent="0.25">
      <c r="A45" s="28" t="s">
        <v>73</v>
      </c>
      <c r="B45" s="24"/>
      <c r="C45" s="25"/>
      <c r="D45" s="16" t="s">
        <v>74</v>
      </c>
      <c r="E45" s="149">
        <v>110207.71</v>
      </c>
      <c r="F45" s="161">
        <f t="shared" si="6"/>
        <v>14627.076780144667</v>
      </c>
      <c r="G45" s="120">
        <v>14627.08</v>
      </c>
      <c r="H45" s="120">
        <v>15139</v>
      </c>
      <c r="I45" s="120">
        <v>15139</v>
      </c>
      <c r="J45" s="120">
        <v>15139</v>
      </c>
    </row>
    <row r="46" spans="1:26" ht="38.25" x14ac:dyDescent="0.25">
      <c r="A46" s="42" t="s">
        <v>44</v>
      </c>
      <c r="B46" s="43"/>
      <c r="C46" s="44"/>
      <c r="D46" s="45" t="s">
        <v>45</v>
      </c>
      <c r="E46" s="150">
        <v>110207.71</v>
      </c>
      <c r="F46" s="162">
        <f t="shared" si="6"/>
        <v>14627.076780144667</v>
      </c>
      <c r="G46" s="121">
        <v>14627.08</v>
      </c>
      <c r="H46" s="121">
        <v>15139</v>
      </c>
      <c r="I46" s="121">
        <v>15139</v>
      </c>
      <c r="J46" s="121">
        <v>15139</v>
      </c>
      <c r="K46" s="82">
        <v>921</v>
      </c>
      <c r="L46" s="93">
        <f>F46</f>
        <v>14627.076780144667</v>
      </c>
      <c r="M46" s="93">
        <f t="shared" ref="M46:P46" si="7">G46</f>
        <v>14627.08</v>
      </c>
      <c r="N46" s="93">
        <f t="shared" si="7"/>
        <v>15139</v>
      </c>
      <c r="O46" s="93">
        <f t="shared" si="7"/>
        <v>15139</v>
      </c>
      <c r="P46" s="93">
        <f t="shared" si="7"/>
        <v>15139</v>
      </c>
      <c r="Y46" s="185"/>
    </row>
    <row r="47" spans="1:26" x14ac:dyDescent="0.25">
      <c r="A47" s="23">
        <v>3</v>
      </c>
      <c r="B47" s="24"/>
      <c r="C47" s="25"/>
      <c r="D47" s="15" t="s">
        <v>22</v>
      </c>
      <c r="E47" s="149">
        <v>110207.71</v>
      </c>
      <c r="F47" s="161">
        <f t="shared" si="6"/>
        <v>14627.076780144667</v>
      </c>
      <c r="G47" s="120">
        <v>14627.08</v>
      </c>
      <c r="H47" s="120">
        <v>15139</v>
      </c>
      <c r="I47" s="120">
        <v>15139</v>
      </c>
      <c r="J47" s="120">
        <v>15139</v>
      </c>
    </row>
    <row r="48" spans="1:26" ht="25.5" customHeight="1" x14ac:dyDescent="0.25">
      <c r="A48" s="199">
        <v>32</v>
      </c>
      <c r="B48" s="200"/>
      <c r="C48" s="201"/>
      <c r="D48" s="38" t="s">
        <v>32</v>
      </c>
      <c r="E48" s="151">
        <f>SUM(E49+E51)</f>
        <v>110207.70999999999</v>
      </c>
      <c r="F48" s="163">
        <f t="shared" si="6"/>
        <v>14627.076780144665</v>
      </c>
      <c r="G48" s="122">
        <v>14627.08</v>
      </c>
      <c r="H48" s="122">
        <v>15139</v>
      </c>
      <c r="I48" s="122">
        <v>15139</v>
      </c>
      <c r="J48" s="122">
        <v>15139</v>
      </c>
      <c r="Y48" s="186"/>
    </row>
    <row r="49" spans="1:25" x14ac:dyDescent="0.25">
      <c r="A49" s="23">
        <v>322</v>
      </c>
      <c r="B49" s="24"/>
      <c r="C49" s="25"/>
      <c r="D49" s="15" t="s">
        <v>51</v>
      </c>
      <c r="E49" s="149">
        <v>64634.35</v>
      </c>
      <c r="F49" s="161">
        <f t="shared" si="6"/>
        <v>8578.4524520538853</v>
      </c>
      <c r="G49" s="120">
        <v>5043.47</v>
      </c>
      <c r="H49" s="120">
        <v>7569</v>
      </c>
      <c r="I49" s="120">
        <v>7569</v>
      </c>
      <c r="J49" s="120">
        <v>7569</v>
      </c>
    </row>
    <row r="50" spans="1:25" s="31" customFormat="1" ht="25.5" x14ac:dyDescent="0.25">
      <c r="A50" s="28"/>
      <c r="B50" s="29">
        <v>3224</v>
      </c>
      <c r="C50" s="30"/>
      <c r="D50" s="16" t="s">
        <v>75</v>
      </c>
      <c r="E50" s="148">
        <v>64634.35</v>
      </c>
      <c r="F50" s="161">
        <f t="shared" si="6"/>
        <v>8578.4524520538853</v>
      </c>
      <c r="G50" s="127">
        <v>5043.47</v>
      </c>
      <c r="H50" s="127">
        <v>7569</v>
      </c>
      <c r="I50" s="127">
        <v>7569</v>
      </c>
      <c r="J50" s="127">
        <v>7569</v>
      </c>
      <c r="L50" s="98"/>
      <c r="M50" s="98"/>
      <c r="N50" s="98"/>
      <c r="O50" s="98"/>
      <c r="P50" s="98"/>
      <c r="Q50" s="98"/>
    </row>
    <row r="51" spans="1:25" x14ac:dyDescent="0.25">
      <c r="A51" s="23">
        <v>323</v>
      </c>
      <c r="B51" s="24"/>
      <c r="C51" s="25"/>
      <c r="D51" s="15" t="s">
        <v>76</v>
      </c>
      <c r="E51" s="149">
        <v>45573.36</v>
      </c>
      <c r="F51" s="161">
        <f t="shared" si="6"/>
        <v>6048.624328090782</v>
      </c>
      <c r="G51" s="120">
        <v>9583.61</v>
      </c>
      <c r="H51" s="120">
        <v>7570</v>
      </c>
      <c r="I51" s="120">
        <v>7570</v>
      </c>
      <c r="J51" s="120">
        <v>7570</v>
      </c>
    </row>
    <row r="52" spans="1:25" s="31" customFormat="1" ht="25.5" x14ac:dyDescent="0.25">
      <c r="A52" s="28"/>
      <c r="B52" s="29">
        <v>3232</v>
      </c>
      <c r="C52" s="30"/>
      <c r="D52" s="16" t="s">
        <v>77</v>
      </c>
      <c r="E52" s="148">
        <v>45573.36</v>
      </c>
      <c r="F52" s="161">
        <f t="shared" si="6"/>
        <v>6048.624328090782</v>
      </c>
      <c r="G52" s="127">
        <v>9583.61</v>
      </c>
      <c r="H52" s="127">
        <v>7570</v>
      </c>
      <c r="I52" s="127">
        <v>7570</v>
      </c>
      <c r="J52" s="127">
        <v>7570</v>
      </c>
      <c r="L52" s="98"/>
      <c r="M52" s="98"/>
      <c r="N52" s="98"/>
      <c r="O52" s="98"/>
      <c r="P52" s="98"/>
      <c r="Q52" s="98"/>
    </row>
    <row r="53" spans="1:25" s="31" customFormat="1" ht="41.25" customHeight="1" x14ac:dyDescent="0.25">
      <c r="A53" s="28" t="s">
        <v>221</v>
      </c>
      <c r="B53" s="29"/>
      <c r="C53" s="30"/>
      <c r="D53" s="90" t="s">
        <v>222</v>
      </c>
      <c r="E53" s="148">
        <f>SUM(E54+E60+E68+E74+E80+E95+E108+E123+E166)</f>
        <v>151868.38</v>
      </c>
      <c r="F53" s="161">
        <f t="shared" si="6"/>
        <v>20156.397902979628</v>
      </c>
      <c r="G53" s="202">
        <f>SUM(G54+G61+G74+G108)</f>
        <v>14221.83</v>
      </c>
      <c r="H53" s="126">
        <v>22547</v>
      </c>
      <c r="I53" s="126">
        <v>22547</v>
      </c>
      <c r="J53" s="126">
        <v>22547</v>
      </c>
      <c r="L53" s="98"/>
      <c r="M53" s="98"/>
      <c r="N53" s="98"/>
      <c r="O53" s="98"/>
      <c r="P53" s="98"/>
      <c r="Q53" s="98"/>
    </row>
    <row r="54" spans="1:25" ht="38.25" x14ac:dyDescent="0.25">
      <c r="A54" s="28" t="s">
        <v>78</v>
      </c>
      <c r="B54" s="29"/>
      <c r="C54" s="30"/>
      <c r="D54" s="16" t="s">
        <v>79</v>
      </c>
      <c r="E54" s="149">
        <v>5000</v>
      </c>
      <c r="F54" s="161">
        <f t="shared" si="6"/>
        <v>663.61404207313024</v>
      </c>
      <c r="G54" s="132">
        <v>663.61</v>
      </c>
      <c r="H54" s="120">
        <v>666</v>
      </c>
      <c r="I54" s="120">
        <v>666</v>
      </c>
      <c r="J54" s="120">
        <v>666</v>
      </c>
      <c r="K54" s="85">
        <v>980</v>
      </c>
      <c r="L54" s="99">
        <f>F54</f>
        <v>663.61404207313024</v>
      </c>
      <c r="M54" s="99">
        <f t="shared" ref="M54:P54" si="8">G54</f>
        <v>663.61</v>
      </c>
      <c r="N54" s="99">
        <f t="shared" si="8"/>
        <v>666</v>
      </c>
      <c r="O54" s="99">
        <f t="shared" si="8"/>
        <v>666</v>
      </c>
      <c r="P54" s="99">
        <f t="shared" si="8"/>
        <v>666</v>
      </c>
    </row>
    <row r="55" spans="1:25" x14ac:dyDescent="0.25">
      <c r="A55" s="42" t="s">
        <v>80</v>
      </c>
      <c r="B55" s="43"/>
      <c r="C55" s="44"/>
      <c r="D55" s="45" t="s">
        <v>81</v>
      </c>
      <c r="E55" s="150">
        <v>5000</v>
      </c>
      <c r="F55" s="162">
        <f t="shared" si="6"/>
        <v>663.61404207313024</v>
      </c>
      <c r="G55" s="203">
        <v>663.61</v>
      </c>
      <c r="H55" s="121">
        <v>666</v>
      </c>
      <c r="I55" s="121">
        <v>666</v>
      </c>
      <c r="J55" s="121">
        <v>666</v>
      </c>
      <c r="Y55" s="185"/>
    </row>
    <row r="56" spans="1:25" x14ac:dyDescent="0.25">
      <c r="A56" s="23">
        <v>3</v>
      </c>
      <c r="B56" s="24"/>
      <c r="C56" s="25"/>
      <c r="D56" s="15" t="s">
        <v>20</v>
      </c>
      <c r="E56" s="149">
        <v>5000</v>
      </c>
      <c r="F56" s="161">
        <f t="shared" si="6"/>
        <v>663.61404207313024</v>
      </c>
      <c r="G56" s="132">
        <v>663.61</v>
      </c>
      <c r="H56" s="120">
        <v>666</v>
      </c>
      <c r="I56" s="120">
        <v>666</v>
      </c>
      <c r="J56" s="120">
        <v>666</v>
      </c>
    </row>
    <row r="57" spans="1:25" ht="25.5" customHeight="1" x14ac:dyDescent="0.25">
      <c r="A57" s="39">
        <v>32</v>
      </c>
      <c r="B57" s="40"/>
      <c r="C57" s="41"/>
      <c r="D57" s="38" t="s">
        <v>32</v>
      </c>
      <c r="E57" s="151">
        <v>5000</v>
      </c>
      <c r="F57" s="163">
        <f t="shared" si="6"/>
        <v>663.61404207313024</v>
      </c>
      <c r="G57" s="204">
        <v>663.61</v>
      </c>
      <c r="H57" s="122">
        <v>666</v>
      </c>
      <c r="I57" s="122">
        <v>666</v>
      </c>
      <c r="J57" s="122">
        <v>666</v>
      </c>
    </row>
    <row r="58" spans="1:25" ht="25.5" x14ac:dyDescent="0.25">
      <c r="A58" s="23">
        <v>329</v>
      </c>
      <c r="B58" s="24"/>
      <c r="C58" s="25"/>
      <c r="D58" s="15" t="s">
        <v>65</v>
      </c>
      <c r="E58" s="149">
        <v>5000</v>
      </c>
      <c r="F58" s="161">
        <f t="shared" si="6"/>
        <v>663.61404207313024</v>
      </c>
      <c r="G58" s="132">
        <v>663.61</v>
      </c>
      <c r="H58" s="120">
        <v>666</v>
      </c>
      <c r="I58" s="120">
        <v>666</v>
      </c>
      <c r="J58" s="120">
        <v>666</v>
      </c>
    </row>
    <row r="59" spans="1:25" ht="25.5" x14ac:dyDescent="0.25">
      <c r="A59" s="23"/>
      <c r="B59" s="24">
        <v>3299</v>
      </c>
      <c r="C59" s="25"/>
      <c r="D59" s="15" t="s">
        <v>65</v>
      </c>
      <c r="E59" s="149">
        <v>5000</v>
      </c>
      <c r="F59" s="161">
        <f t="shared" si="6"/>
        <v>663.61404207313024</v>
      </c>
      <c r="G59" s="132">
        <v>663.61</v>
      </c>
      <c r="H59" s="120">
        <v>666</v>
      </c>
      <c r="I59" s="120">
        <v>666</v>
      </c>
      <c r="J59" s="120">
        <v>666</v>
      </c>
    </row>
    <row r="60" spans="1:25" ht="38.25" x14ac:dyDescent="0.25">
      <c r="A60" s="28" t="s">
        <v>82</v>
      </c>
      <c r="B60" s="29"/>
      <c r="C60" s="30"/>
      <c r="D60" s="16" t="s">
        <v>83</v>
      </c>
      <c r="E60" s="148">
        <v>19441.48</v>
      </c>
      <c r="F60" s="161">
        <f t="shared" si="6"/>
        <v>2580.3278253367839</v>
      </c>
      <c r="G60" s="132">
        <v>2654.45</v>
      </c>
      <c r="H60" s="120">
        <v>0</v>
      </c>
      <c r="I60" s="120">
        <v>0</v>
      </c>
      <c r="J60" s="120">
        <v>0</v>
      </c>
      <c r="K60" s="85">
        <v>980</v>
      </c>
      <c r="L60" s="99">
        <f>F60</f>
        <v>2580.3278253367839</v>
      </c>
      <c r="M60" s="99">
        <f t="shared" ref="M60:P60" si="9">G60</f>
        <v>2654.45</v>
      </c>
      <c r="N60" s="99">
        <f t="shared" si="9"/>
        <v>0</v>
      </c>
      <c r="O60" s="99">
        <f t="shared" si="9"/>
        <v>0</v>
      </c>
      <c r="P60" s="99">
        <f t="shared" si="9"/>
        <v>0</v>
      </c>
    </row>
    <row r="61" spans="1:25" x14ac:dyDescent="0.25">
      <c r="A61" s="42" t="s">
        <v>80</v>
      </c>
      <c r="B61" s="43"/>
      <c r="C61" s="44"/>
      <c r="D61" s="45" t="s">
        <v>81</v>
      </c>
      <c r="E61" s="150">
        <v>19441.48</v>
      </c>
      <c r="F61" s="162">
        <f t="shared" si="6"/>
        <v>2580.3278253367839</v>
      </c>
      <c r="G61" s="203">
        <v>2654.45</v>
      </c>
      <c r="H61" s="121">
        <v>0</v>
      </c>
      <c r="I61" s="121">
        <v>0</v>
      </c>
      <c r="J61" s="121">
        <v>0</v>
      </c>
    </row>
    <row r="62" spans="1:25" x14ac:dyDescent="0.25">
      <c r="A62" s="23">
        <v>3</v>
      </c>
      <c r="B62" s="24"/>
      <c r="C62" s="25"/>
      <c r="D62" s="15" t="s">
        <v>20</v>
      </c>
      <c r="E62" s="149">
        <v>19441.48</v>
      </c>
      <c r="F62" s="161">
        <f t="shared" si="6"/>
        <v>2580.3278253367839</v>
      </c>
      <c r="G62" s="132">
        <v>2654.45</v>
      </c>
      <c r="H62" s="120">
        <v>0</v>
      </c>
      <c r="I62" s="120">
        <v>0</v>
      </c>
      <c r="J62" s="120">
        <v>0</v>
      </c>
    </row>
    <row r="63" spans="1:25" ht="25.5" customHeight="1" x14ac:dyDescent="0.25">
      <c r="A63" s="39">
        <v>32</v>
      </c>
      <c r="B63" s="40"/>
      <c r="C63" s="41"/>
      <c r="D63" s="38" t="s">
        <v>32</v>
      </c>
      <c r="E63" s="151">
        <v>19441.48</v>
      </c>
      <c r="F63" s="163">
        <f t="shared" si="6"/>
        <v>2580.3278253367839</v>
      </c>
      <c r="G63" s="204">
        <v>2654.45</v>
      </c>
      <c r="H63" s="122">
        <v>0</v>
      </c>
      <c r="I63" s="122">
        <v>0</v>
      </c>
      <c r="J63" s="122">
        <v>0</v>
      </c>
    </row>
    <row r="64" spans="1:25" ht="25.5" x14ac:dyDescent="0.25">
      <c r="A64" s="23">
        <v>329</v>
      </c>
      <c r="B64" s="24"/>
      <c r="C64" s="25"/>
      <c r="D64" s="15" t="s">
        <v>65</v>
      </c>
      <c r="E64" s="149">
        <f>SUM(E65+E67)</f>
        <v>19441.48</v>
      </c>
      <c r="F64" s="161">
        <f t="shared" si="6"/>
        <v>2580.3278253367839</v>
      </c>
      <c r="G64" s="132">
        <f>G65+G67</f>
        <v>2654.45</v>
      </c>
      <c r="H64" s="120">
        <v>0</v>
      </c>
      <c r="I64" s="120">
        <v>0</v>
      </c>
      <c r="J64" s="120">
        <v>0</v>
      </c>
    </row>
    <row r="65" spans="1:25" ht="38.25" x14ac:dyDescent="0.25">
      <c r="A65" s="23"/>
      <c r="B65" s="24">
        <v>3291</v>
      </c>
      <c r="C65" s="25"/>
      <c r="D65" s="15" t="s">
        <v>84</v>
      </c>
      <c r="E65" s="149">
        <v>4400.16</v>
      </c>
      <c r="F65" s="161">
        <f t="shared" si="6"/>
        <v>584.00159267370088</v>
      </c>
      <c r="G65" s="132">
        <v>663.61</v>
      </c>
      <c r="H65" s="120">
        <v>0</v>
      </c>
      <c r="I65" s="120">
        <v>0</v>
      </c>
      <c r="J65" s="120">
        <v>0</v>
      </c>
    </row>
    <row r="66" spans="1:25" x14ac:dyDescent="0.25">
      <c r="A66" s="23"/>
      <c r="B66" s="24">
        <v>3293</v>
      </c>
      <c r="C66" s="25"/>
      <c r="D66" s="136" t="s">
        <v>67</v>
      </c>
      <c r="E66" s="149">
        <v>0</v>
      </c>
      <c r="F66" s="161">
        <f t="shared" si="6"/>
        <v>0</v>
      </c>
      <c r="G66" s="132">
        <v>0</v>
      </c>
      <c r="H66" s="120">
        <v>0</v>
      </c>
      <c r="I66" s="120">
        <v>0</v>
      </c>
      <c r="J66" s="120">
        <v>0</v>
      </c>
    </row>
    <row r="67" spans="1:25" ht="25.5" x14ac:dyDescent="0.25">
      <c r="A67" s="23"/>
      <c r="B67" s="24">
        <v>3299</v>
      </c>
      <c r="C67" s="25"/>
      <c r="D67" s="15" t="s">
        <v>65</v>
      </c>
      <c r="E67" s="149">
        <v>15041.32</v>
      </c>
      <c r="F67" s="161">
        <f t="shared" si="6"/>
        <v>1996.3262326630829</v>
      </c>
      <c r="G67" s="132">
        <v>1990.84</v>
      </c>
      <c r="H67" s="120">
        <v>0</v>
      </c>
      <c r="I67" s="120">
        <v>0</v>
      </c>
      <c r="J67" s="120">
        <v>0</v>
      </c>
    </row>
    <row r="68" spans="1:25" ht="38.25" x14ac:dyDescent="0.25">
      <c r="A68" s="28" t="s">
        <v>130</v>
      </c>
      <c r="B68" s="29"/>
      <c r="C68" s="30"/>
      <c r="D68" s="16" t="s">
        <v>131</v>
      </c>
      <c r="E68" s="149">
        <v>5000</v>
      </c>
      <c r="F68" s="161">
        <f t="shared" si="6"/>
        <v>663.61404207313024</v>
      </c>
      <c r="G68" s="120">
        <v>0</v>
      </c>
      <c r="H68" s="120">
        <v>0</v>
      </c>
      <c r="I68" s="120">
        <v>0</v>
      </c>
      <c r="J68" s="120">
        <v>0</v>
      </c>
      <c r="K68" s="85">
        <v>980</v>
      </c>
      <c r="L68" s="99">
        <f>F68</f>
        <v>663.61404207313024</v>
      </c>
      <c r="M68" s="99">
        <f t="shared" ref="M68:P68" si="10">G68</f>
        <v>0</v>
      </c>
      <c r="N68" s="99">
        <f t="shared" si="10"/>
        <v>0</v>
      </c>
      <c r="O68" s="99">
        <f t="shared" si="10"/>
        <v>0</v>
      </c>
      <c r="P68" s="99">
        <f t="shared" si="10"/>
        <v>0</v>
      </c>
    </row>
    <row r="69" spans="1:25" x14ac:dyDescent="0.25">
      <c r="A69" s="42" t="s">
        <v>80</v>
      </c>
      <c r="B69" s="43"/>
      <c r="C69" s="44"/>
      <c r="D69" s="45" t="s">
        <v>81</v>
      </c>
      <c r="E69" s="150">
        <v>5000</v>
      </c>
      <c r="F69" s="162">
        <f t="shared" si="6"/>
        <v>663.61404207313024</v>
      </c>
      <c r="G69" s="121">
        <v>0</v>
      </c>
      <c r="H69" s="128">
        <v>0</v>
      </c>
      <c r="I69" s="128">
        <v>0</v>
      </c>
      <c r="J69" s="128">
        <v>0</v>
      </c>
    </row>
    <row r="70" spans="1:25" x14ac:dyDescent="0.25">
      <c r="A70" s="23">
        <v>3</v>
      </c>
      <c r="B70" s="24"/>
      <c r="C70" s="25"/>
      <c r="D70" s="15" t="s">
        <v>20</v>
      </c>
      <c r="E70" s="149">
        <v>5000</v>
      </c>
      <c r="F70" s="161">
        <f t="shared" si="6"/>
        <v>663.61404207313024</v>
      </c>
      <c r="G70" s="120">
        <v>0</v>
      </c>
      <c r="H70" s="97">
        <v>0</v>
      </c>
      <c r="I70" s="97">
        <v>0</v>
      </c>
      <c r="J70" s="97">
        <v>0</v>
      </c>
    </row>
    <row r="71" spans="1:25" x14ac:dyDescent="0.25">
      <c r="A71" s="39">
        <v>32</v>
      </c>
      <c r="B71" s="40"/>
      <c r="C71" s="41"/>
      <c r="D71" s="38" t="s">
        <v>32</v>
      </c>
      <c r="E71" s="153">
        <v>5000</v>
      </c>
      <c r="F71" s="164">
        <f t="shared" si="6"/>
        <v>663.61404207313024</v>
      </c>
      <c r="G71" s="122">
        <v>0</v>
      </c>
      <c r="H71" s="129">
        <v>0</v>
      </c>
      <c r="I71" s="129">
        <v>0</v>
      </c>
      <c r="J71" s="129">
        <v>0</v>
      </c>
      <c r="Y71" s="184"/>
    </row>
    <row r="72" spans="1:25" ht="25.5" x14ac:dyDescent="0.25">
      <c r="A72" s="23">
        <v>329</v>
      </c>
      <c r="B72" s="24"/>
      <c r="C72" s="25"/>
      <c r="D72" s="15" t="s">
        <v>65</v>
      </c>
      <c r="E72" s="149">
        <v>5000</v>
      </c>
      <c r="F72" s="161">
        <f t="shared" si="6"/>
        <v>663.61404207313024</v>
      </c>
      <c r="G72" s="120">
        <v>0</v>
      </c>
      <c r="H72" s="97">
        <v>0</v>
      </c>
      <c r="I72" s="97">
        <v>0</v>
      </c>
      <c r="J72" s="97">
        <v>0</v>
      </c>
    </row>
    <row r="73" spans="1:25" ht="25.5" x14ac:dyDescent="0.25">
      <c r="A73" s="23"/>
      <c r="B73" s="24">
        <v>3299</v>
      </c>
      <c r="C73" s="25"/>
      <c r="D73" s="15" t="s">
        <v>65</v>
      </c>
      <c r="E73" s="149">
        <v>5000</v>
      </c>
      <c r="F73" s="161">
        <f t="shared" si="6"/>
        <v>663.61404207313024</v>
      </c>
      <c r="G73" s="120">
        <v>0</v>
      </c>
      <c r="H73" s="120">
        <v>0</v>
      </c>
      <c r="I73" s="120">
        <v>0</v>
      </c>
      <c r="J73" s="120">
        <v>0</v>
      </c>
    </row>
    <row r="74" spans="1:25" ht="38.25" x14ac:dyDescent="0.25">
      <c r="A74" s="28" t="s">
        <v>91</v>
      </c>
      <c r="B74" s="29"/>
      <c r="C74" s="30"/>
      <c r="D74" s="16" t="s">
        <v>92</v>
      </c>
      <c r="E74" s="149">
        <v>4000</v>
      </c>
      <c r="F74" s="161">
        <f t="shared" si="6"/>
        <v>530.89123365850423</v>
      </c>
      <c r="G74" s="132">
        <v>519.35</v>
      </c>
      <c r="H74" s="120">
        <v>531</v>
      </c>
      <c r="I74" s="120">
        <v>531</v>
      </c>
      <c r="J74" s="120">
        <v>531</v>
      </c>
    </row>
    <row r="75" spans="1:25" x14ac:dyDescent="0.25">
      <c r="A75" s="42" t="s">
        <v>93</v>
      </c>
      <c r="B75" s="43"/>
      <c r="C75" s="44"/>
      <c r="D75" s="45" t="s">
        <v>81</v>
      </c>
      <c r="E75" s="150">
        <v>4000</v>
      </c>
      <c r="F75" s="162">
        <f t="shared" si="6"/>
        <v>530.89123365850423</v>
      </c>
      <c r="G75" s="203">
        <v>519.35</v>
      </c>
      <c r="H75" s="121">
        <v>531</v>
      </c>
      <c r="I75" s="121">
        <v>531</v>
      </c>
      <c r="J75" s="121">
        <v>531</v>
      </c>
      <c r="K75" s="86">
        <v>980</v>
      </c>
      <c r="L75" s="99">
        <f>F75</f>
        <v>530.89123365850423</v>
      </c>
      <c r="M75" s="99">
        <f t="shared" ref="M75:P75" si="11">G75</f>
        <v>519.35</v>
      </c>
      <c r="N75" s="99">
        <f t="shared" si="11"/>
        <v>531</v>
      </c>
      <c r="O75" s="99">
        <f t="shared" si="11"/>
        <v>531</v>
      </c>
      <c r="P75" s="99">
        <f t="shared" si="11"/>
        <v>531</v>
      </c>
    </row>
    <row r="76" spans="1:25" s="32" customFormat="1" x14ac:dyDescent="0.25">
      <c r="A76" s="23">
        <v>3</v>
      </c>
      <c r="B76" s="24"/>
      <c r="C76" s="25"/>
      <c r="D76" s="15" t="s">
        <v>22</v>
      </c>
      <c r="E76" s="149">
        <v>4000</v>
      </c>
      <c r="F76" s="161">
        <f t="shared" ref="F76:F168" si="12">E76/7.5345</f>
        <v>530.89123365850423</v>
      </c>
      <c r="G76" s="132">
        <v>519.35</v>
      </c>
      <c r="H76" s="120">
        <v>531</v>
      </c>
      <c r="I76" s="120">
        <v>531</v>
      </c>
      <c r="J76" s="120">
        <v>531</v>
      </c>
      <c r="L76" s="100"/>
      <c r="M76" s="100"/>
      <c r="N76" s="100"/>
      <c r="O76" s="100"/>
      <c r="P76" s="100"/>
      <c r="Q76" s="100"/>
    </row>
    <row r="77" spans="1:25" s="32" customFormat="1" ht="26.25" customHeight="1" x14ac:dyDescent="0.25">
      <c r="A77" s="199">
        <v>32</v>
      </c>
      <c r="B77" s="200"/>
      <c r="C77" s="201"/>
      <c r="D77" s="38" t="s">
        <v>32</v>
      </c>
      <c r="E77" s="151">
        <v>4000</v>
      </c>
      <c r="F77" s="163">
        <f t="shared" si="12"/>
        <v>530.89123365850423</v>
      </c>
      <c r="G77" s="204">
        <v>519.35</v>
      </c>
      <c r="H77" s="122">
        <v>531</v>
      </c>
      <c r="I77" s="122">
        <v>531</v>
      </c>
      <c r="J77" s="122">
        <v>531</v>
      </c>
      <c r="L77" s="100"/>
      <c r="M77" s="100"/>
      <c r="N77" s="100"/>
      <c r="O77" s="100"/>
      <c r="P77" s="100"/>
      <c r="Q77" s="100"/>
    </row>
    <row r="78" spans="1:25" s="32" customFormat="1" x14ac:dyDescent="0.25">
      <c r="A78" s="23">
        <v>323</v>
      </c>
      <c r="B78" s="24"/>
      <c r="C78" s="25"/>
      <c r="D78" s="15" t="s">
        <v>56</v>
      </c>
      <c r="E78" s="149">
        <v>4000</v>
      </c>
      <c r="F78" s="161">
        <f t="shared" si="12"/>
        <v>530.89123365850423</v>
      </c>
      <c r="G78" s="132">
        <v>519.35</v>
      </c>
      <c r="H78" s="120">
        <v>531</v>
      </c>
      <c r="I78" s="120">
        <v>531</v>
      </c>
      <c r="J78" s="120">
        <v>531</v>
      </c>
      <c r="L78" s="100"/>
      <c r="M78" s="100"/>
      <c r="N78" s="100"/>
      <c r="O78" s="100"/>
      <c r="P78" s="100"/>
      <c r="Q78" s="100"/>
    </row>
    <row r="79" spans="1:25" x14ac:dyDescent="0.25">
      <c r="A79" s="23"/>
      <c r="B79" s="24">
        <v>3237</v>
      </c>
      <c r="C79" s="25"/>
      <c r="D79" s="15" t="s">
        <v>62</v>
      </c>
      <c r="E79" s="149">
        <v>4000</v>
      </c>
      <c r="F79" s="161">
        <f t="shared" si="12"/>
        <v>530.89123365850423</v>
      </c>
      <c r="G79" s="132">
        <v>519.35</v>
      </c>
      <c r="H79" s="120">
        <v>531</v>
      </c>
      <c r="I79" s="120">
        <v>531</v>
      </c>
      <c r="J79" s="120">
        <v>531</v>
      </c>
    </row>
    <row r="80" spans="1:25" ht="44.25" customHeight="1" x14ac:dyDescent="0.25">
      <c r="A80" s="28" t="s">
        <v>94</v>
      </c>
      <c r="B80" s="29"/>
      <c r="C80" s="30"/>
      <c r="D80" s="16" t="s">
        <v>95</v>
      </c>
      <c r="E80" s="149">
        <v>6026.3</v>
      </c>
      <c r="F80" s="161">
        <f t="shared" si="12"/>
        <v>799.82746034906097</v>
      </c>
      <c r="G80" s="120">
        <v>0</v>
      </c>
      <c r="H80" s="120">
        <v>0</v>
      </c>
      <c r="I80" s="120">
        <v>0</v>
      </c>
      <c r="J80" s="120">
        <v>0</v>
      </c>
    </row>
    <row r="81" spans="1:17" ht="25.5" customHeight="1" x14ac:dyDescent="0.25">
      <c r="A81" s="42" t="s">
        <v>93</v>
      </c>
      <c r="B81" s="43"/>
      <c r="C81" s="44"/>
      <c r="D81" s="45" t="s">
        <v>81</v>
      </c>
      <c r="E81" s="150">
        <v>6026.3</v>
      </c>
      <c r="F81" s="162">
        <f t="shared" si="12"/>
        <v>799.82746034906097</v>
      </c>
      <c r="G81" s="121">
        <v>0</v>
      </c>
      <c r="H81" s="121">
        <v>0</v>
      </c>
      <c r="I81" s="121">
        <v>0</v>
      </c>
      <c r="J81" s="121">
        <v>0</v>
      </c>
      <c r="K81" s="86">
        <v>980</v>
      </c>
      <c r="L81" s="99">
        <f>F81</f>
        <v>799.82746034906097</v>
      </c>
      <c r="M81" s="99">
        <f t="shared" ref="M81:P81" si="13">G81</f>
        <v>0</v>
      </c>
      <c r="N81" s="99">
        <f t="shared" si="13"/>
        <v>0</v>
      </c>
      <c r="O81" s="99">
        <f t="shared" si="13"/>
        <v>0</v>
      </c>
      <c r="P81" s="99">
        <f t="shared" si="13"/>
        <v>0</v>
      </c>
    </row>
    <row r="82" spans="1:17" s="32" customFormat="1" ht="23.25" customHeight="1" x14ac:dyDescent="0.25">
      <c r="A82" s="23">
        <v>3</v>
      </c>
      <c r="B82" s="24"/>
      <c r="C82" s="25"/>
      <c r="D82" s="15" t="s">
        <v>160</v>
      </c>
      <c r="E82" s="149">
        <f>SUM(E83+E90)</f>
        <v>6026.3</v>
      </c>
      <c r="F82" s="161">
        <f t="shared" si="12"/>
        <v>799.82746034906097</v>
      </c>
      <c r="G82" s="120">
        <v>0</v>
      </c>
      <c r="H82" s="120">
        <v>0</v>
      </c>
      <c r="I82" s="120">
        <v>0</v>
      </c>
      <c r="J82" s="120">
        <v>0</v>
      </c>
      <c r="L82" s="100"/>
      <c r="M82" s="100"/>
      <c r="N82" s="100"/>
      <c r="O82" s="100"/>
      <c r="P82" s="100"/>
      <c r="Q82" s="100"/>
    </row>
    <row r="83" spans="1:17" s="32" customFormat="1" ht="29.25" customHeight="1" x14ac:dyDescent="0.25">
      <c r="A83" s="199">
        <v>31</v>
      </c>
      <c r="B83" s="200"/>
      <c r="C83" s="201"/>
      <c r="D83" s="38" t="s">
        <v>23</v>
      </c>
      <c r="E83" s="151">
        <f>SUM(E84+E86+E88)</f>
        <v>5506.71</v>
      </c>
      <c r="F83" s="163">
        <f t="shared" si="12"/>
        <v>730.86601632490544</v>
      </c>
      <c r="G83" s="122">
        <v>0</v>
      </c>
      <c r="H83" s="122">
        <v>0</v>
      </c>
      <c r="I83" s="122">
        <v>0</v>
      </c>
      <c r="J83" s="122">
        <v>0</v>
      </c>
      <c r="L83" s="100"/>
      <c r="M83" s="100"/>
      <c r="N83" s="100"/>
      <c r="O83" s="100"/>
      <c r="P83" s="100"/>
      <c r="Q83" s="100"/>
    </row>
    <row r="84" spans="1:17" s="32" customFormat="1" x14ac:dyDescent="0.25">
      <c r="A84" s="23">
        <v>311</v>
      </c>
      <c r="B84" s="24"/>
      <c r="C84" s="25"/>
      <c r="D84" s="15" t="s">
        <v>162</v>
      </c>
      <c r="E84" s="149">
        <v>4662.41</v>
      </c>
      <c r="F84" s="161">
        <f t="shared" si="12"/>
        <v>618.80814918043666</v>
      </c>
      <c r="G84" s="120">
        <v>0</v>
      </c>
      <c r="H84" s="120">
        <v>0</v>
      </c>
      <c r="I84" s="120">
        <v>0</v>
      </c>
      <c r="J84" s="120">
        <v>0</v>
      </c>
      <c r="L84" s="100"/>
      <c r="M84" s="100"/>
      <c r="N84" s="100"/>
      <c r="O84" s="100"/>
      <c r="P84" s="100"/>
      <c r="Q84" s="100"/>
    </row>
    <row r="85" spans="1:17" x14ac:dyDescent="0.25">
      <c r="A85" s="23"/>
      <c r="B85" s="24">
        <v>3111</v>
      </c>
      <c r="C85" s="25"/>
      <c r="D85" s="15" t="s">
        <v>85</v>
      </c>
      <c r="E85" s="149">
        <v>4662.41</v>
      </c>
      <c r="F85" s="161">
        <f t="shared" si="12"/>
        <v>618.80814918043666</v>
      </c>
      <c r="G85" s="120">
        <v>0</v>
      </c>
      <c r="H85" s="120">
        <v>0</v>
      </c>
      <c r="I85" s="120">
        <v>0</v>
      </c>
      <c r="J85" s="120">
        <v>0</v>
      </c>
    </row>
    <row r="86" spans="1:17" x14ac:dyDescent="0.25">
      <c r="A86" s="23">
        <v>312</v>
      </c>
      <c r="B86" s="24"/>
      <c r="C86" s="25"/>
      <c r="D86" s="15" t="s">
        <v>86</v>
      </c>
      <c r="E86" s="149">
        <v>75</v>
      </c>
      <c r="F86" s="161">
        <f t="shared" si="12"/>
        <v>9.954210631096954</v>
      </c>
      <c r="G86" s="120">
        <v>0</v>
      </c>
      <c r="H86" s="120">
        <v>0</v>
      </c>
      <c r="I86" s="120">
        <v>0</v>
      </c>
      <c r="J86" s="120">
        <v>0</v>
      </c>
    </row>
    <row r="87" spans="1:17" x14ac:dyDescent="0.25">
      <c r="A87" s="23"/>
      <c r="B87" s="24">
        <v>3121</v>
      </c>
      <c r="C87" s="25"/>
      <c r="D87" s="15" t="s">
        <v>86</v>
      </c>
      <c r="E87" s="149">
        <v>75</v>
      </c>
      <c r="F87" s="161">
        <f t="shared" si="12"/>
        <v>9.954210631096954</v>
      </c>
      <c r="G87" s="120">
        <v>0</v>
      </c>
      <c r="H87" s="120">
        <v>0</v>
      </c>
      <c r="I87" s="120">
        <v>0</v>
      </c>
      <c r="J87" s="120">
        <v>0</v>
      </c>
    </row>
    <row r="88" spans="1:17" x14ac:dyDescent="0.25">
      <c r="A88" s="23">
        <v>313</v>
      </c>
      <c r="B88" s="24"/>
      <c r="C88" s="25"/>
      <c r="D88" s="15" t="s">
        <v>163</v>
      </c>
      <c r="E88" s="149">
        <v>769.3</v>
      </c>
      <c r="F88" s="161">
        <f t="shared" si="12"/>
        <v>102.10365651337182</v>
      </c>
      <c r="G88" s="120">
        <v>0</v>
      </c>
      <c r="H88" s="120">
        <v>0</v>
      </c>
      <c r="I88" s="120">
        <v>0</v>
      </c>
      <c r="J88" s="120">
        <v>0</v>
      </c>
    </row>
    <row r="89" spans="1:17" ht="25.5" x14ac:dyDescent="0.25">
      <c r="A89" s="23"/>
      <c r="B89" s="24">
        <v>3132</v>
      </c>
      <c r="C89" s="25"/>
      <c r="D89" s="15" t="s">
        <v>87</v>
      </c>
      <c r="E89" s="149">
        <v>769.3</v>
      </c>
      <c r="F89" s="161">
        <f t="shared" si="12"/>
        <v>102.10365651337182</v>
      </c>
      <c r="G89" s="120">
        <v>0</v>
      </c>
      <c r="H89" s="120">
        <v>0</v>
      </c>
      <c r="I89" s="120">
        <v>0</v>
      </c>
      <c r="J89" s="120">
        <v>0</v>
      </c>
    </row>
    <row r="90" spans="1:17" ht="24.75" customHeight="1" x14ac:dyDescent="0.25">
      <c r="A90" s="199">
        <v>32</v>
      </c>
      <c r="B90" s="200"/>
      <c r="C90" s="201"/>
      <c r="D90" s="38" t="s">
        <v>32</v>
      </c>
      <c r="E90" s="151">
        <v>519.59</v>
      </c>
      <c r="F90" s="163">
        <f t="shared" si="12"/>
        <v>68.961444024155554</v>
      </c>
      <c r="G90" s="122">
        <v>0</v>
      </c>
      <c r="H90" s="122">
        <v>0</v>
      </c>
      <c r="I90" s="122">
        <v>0</v>
      </c>
      <c r="J90" s="122">
        <v>0</v>
      </c>
    </row>
    <row r="91" spans="1:17" x14ac:dyDescent="0.25">
      <c r="A91" s="23">
        <v>321</v>
      </c>
      <c r="B91" s="24"/>
      <c r="C91" s="25"/>
      <c r="D91" s="15" t="s">
        <v>46</v>
      </c>
      <c r="E91" s="149">
        <v>519.59</v>
      </c>
      <c r="F91" s="161">
        <f t="shared" si="12"/>
        <v>68.961444024155554</v>
      </c>
      <c r="G91" s="120">
        <v>0</v>
      </c>
      <c r="H91" s="120">
        <v>0</v>
      </c>
      <c r="I91" s="120">
        <v>0</v>
      </c>
      <c r="J91" s="120">
        <v>0</v>
      </c>
    </row>
    <row r="92" spans="1:17" x14ac:dyDescent="0.25">
      <c r="A92" s="23"/>
      <c r="B92" s="24">
        <v>3211</v>
      </c>
      <c r="C92" s="25"/>
      <c r="D92" s="15" t="s">
        <v>47</v>
      </c>
      <c r="E92" s="149">
        <v>0</v>
      </c>
      <c r="F92" s="161">
        <f t="shared" si="12"/>
        <v>0</v>
      </c>
      <c r="G92" s="120">
        <v>0</v>
      </c>
      <c r="H92" s="120">
        <v>0</v>
      </c>
      <c r="I92" s="120">
        <v>0</v>
      </c>
      <c r="J92" s="120">
        <v>0</v>
      </c>
    </row>
    <row r="93" spans="1:17" ht="25.5" x14ac:dyDescent="0.25">
      <c r="A93" s="23"/>
      <c r="B93" s="24">
        <v>3212</v>
      </c>
      <c r="C93" s="25"/>
      <c r="D93" s="15" t="s">
        <v>48</v>
      </c>
      <c r="E93" s="149">
        <v>519.59</v>
      </c>
      <c r="F93" s="161">
        <f t="shared" si="12"/>
        <v>68.961444024155554</v>
      </c>
      <c r="G93" s="120">
        <v>0</v>
      </c>
      <c r="H93" s="120">
        <v>0</v>
      </c>
      <c r="I93" s="120">
        <v>0</v>
      </c>
      <c r="J93" s="120">
        <v>0</v>
      </c>
    </row>
    <row r="94" spans="1:17" ht="24.75" customHeight="1" x14ac:dyDescent="0.25">
      <c r="A94" s="28" t="s">
        <v>88</v>
      </c>
      <c r="B94" s="29"/>
      <c r="C94" s="30"/>
      <c r="D94" s="16" t="s">
        <v>89</v>
      </c>
      <c r="E94" s="149">
        <v>34149.120000000003</v>
      </c>
      <c r="F94" s="161">
        <f t="shared" si="12"/>
        <v>4532.3671112880747</v>
      </c>
      <c r="G94" s="120">
        <v>0</v>
      </c>
      <c r="H94" s="120">
        <v>0</v>
      </c>
      <c r="I94" s="120">
        <v>0</v>
      </c>
      <c r="J94" s="120">
        <v>0</v>
      </c>
    </row>
    <row r="95" spans="1:17" ht="38.25" x14ac:dyDescent="0.25">
      <c r="A95" s="42" t="s">
        <v>127</v>
      </c>
      <c r="B95" s="43"/>
      <c r="C95" s="44"/>
      <c r="D95" s="45" t="s">
        <v>155</v>
      </c>
      <c r="E95" s="150">
        <v>34149.120000000003</v>
      </c>
      <c r="F95" s="162">
        <f t="shared" si="12"/>
        <v>4532.3671112880747</v>
      </c>
      <c r="G95" s="121">
        <v>0</v>
      </c>
      <c r="H95" s="121">
        <v>0</v>
      </c>
      <c r="I95" s="121">
        <v>0</v>
      </c>
      <c r="J95" s="121">
        <v>0</v>
      </c>
      <c r="K95" s="86">
        <v>980</v>
      </c>
      <c r="L95" s="99">
        <f>F95</f>
        <v>4532.3671112880747</v>
      </c>
      <c r="M95" s="99">
        <f t="shared" ref="M95:P95" si="14">G95</f>
        <v>0</v>
      </c>
      <c r="N95" s="99">
        <f t="shared" si="14"/>
        <v>0</v>
      </c>
      <c r="O95" s="99">
        <f t="shared" si="14"/>
        <v>0</v>
      </c>
      <c r="P95" s="99">
        <f t="shared" si="14"/>
        <v>0</v>
      </c>
    </row>
    <row r="96" spans="1:17" s="32" customFormat="1" ht="30" customHeight="1" x14ac:dyDescent="0.25">
      <c r="A96" s="23">
        <v>3</v>
      </c>
      <c r="B96" s="24"/>
      <c r="C96" s="25"/>
      <c r="D96" s="15" t="s">
        <v>22</v>
      </c>
      <c r="E96" s="149">
        <f>SUM(E97+E104)</f>
        <v>34149.120000000003</v>
      </c>
      <c r="F96" s="161">
        <f t="shared" si="12"/>
        <v>4532.3671112880747</v>
      </c>
      <c r="G96" s="120">
        <v>0</v>
      </c>
      <c r="H96" s="120">
        <v>0</v>
      </c>
      <c r="I96" s="120">
        <v>0</v>
      </c>
      <c r="J96" s="120">
        <v>0</v>
      </c>
      <c r="L96" s="100"/>
      <c r="M96" s="100"/>
      <c r="N96" s="100"/>
      <c r="O96" s="100"/>
      <c r="P96" s="100"/>
      <c r="Q96" s="100"/>
    </row>
    <row r="97" spans="1:17" s="32" customFormat="1" ht="26.25" customHeight="1" x14ac:dyDescent="0.25">
      <c r="A97" s="199">
        <v>31</v>
      </c>
      <c r="B97" s="200"/>
      <c r="C97" s="201"/>
      <c r="D97" s="38" t="s">
        <v>23</v>
      </c>
      <c r="E97" s="151">
        <f>SUM(E98+E100+E102)</f>
        <v>31204.77</v>
      </c>
      <c r="F97" s="163">
        <f t="shared" si="12"/>
        <v>4141.5847103324704</v>
      </c>
      <c r="G97" s="122">
        <v>0</v>
      </c>
      <c r="H97" s="122">
        <v>0</v>
      </c>
      <c r="I97" s="122">
        <v>0</v>
      </c>
      <c r="J97" s="122">
        <v>0</v>
      </c>
      <c r="L97" s="100"/>
      <c r="M97" s="100"/>
      <c r="N97" s="100"/>
      <c r="O97" s="100"/>
      <c r="P97" s="100"/>
      <c r="Q97" s="100"/>
    </row>
    <row r="98" spans="1:17" s="32" customFormat="1" x14ac:dyDescent="0.25">
      <c r="A98" s="23">
        <v>311</v>
      </c>
      <c r="B98" s="24"/>
      <c r="C98" s="25"/>
      <c r="D98" s="15" t="s">
        <v>162</v>
      </c>
      <c r="E98" s="149">
        <v>26420.39</v>
      </c>
      <c r="F98" s="161">
        <f t="shared" si="12"/>
        <v>3506.5883602097019</v>
      </c>
      <c r="G98" s="120">
        <v>0</v>
      </c>
      <c r="H98" s="120">
        <v>0</v>
      </c>
      <c r="I98" s="120">
        <v>0</v>
      </c>
      <c r="J98" s="120">
        <v>0</v>
      </c>
      <c r="L98" s="100"/>
      <c r="M98" s="100"/>
      <c r="N98" s="100"/>
      <c r="O98" s="100"/>
      <c r="P98" s="100"/>
      <c r="Q98" s="100"/>
    </row>
    <row r="99" spans="1:17" x14ac:dyDescent="0.25">
      <c r="A99" s="23"/>
      <c r="B99" s="24">
        <v>3111</v>
      </c>
      <c r="C99" s="25"/>
      <c r="D99" s="15" t="s">
        <v>85</v>
      </c>
      <c r="E99" s="149">
        <v>26420.39</v>
      </c>
      <c r="F99" s="161">
        <f t="shared" si="12"/>
        <v>3506.5883602097019</v>
      </c>
      <c r="G99" s="120">
        <v>0</v>
      </c>
      <c r="H99" s="120">
        <v>0</v>
      </c>
      <c r="I99" s="120">
        <v>0</v>
      </c>
      <c r="J99" s="120">
        <v>0</v>
      </c>
    </row>
    <row r="100" spans="1:17" x14ac:dyDescent="0.25">
      <c r="A100" s="23">
        <v>312</v>
      </c>
      <c r="B100" s="24"/>
      <c r="C100" s="25"/>
      <c r="D100" s="15" t="s">
        <v>86</v>
      </c>
      <c r="E100" s="149">
        <v>425</v>
      </c>
      <c r="F100" s="161">
        <f t="shared" si="12"/>
        <v>56.407193576216066</v>
      </c>
      <c r="G100" s="120">
        <v>0</v>
      </c>
      <c r="H100" s="120">
        <v>0</v>
      </c>
      <c r="I100" s="120">
        <v>0</v>
      </c>
      <c r="J100" s="120">
        <v>0</v>
      </c>
    </row>
    <row r="101" spans="1:17" x14ac:dyDescent="0.25">
      <c r="A101" s="23"/>
      <c r="B101" s="24">
        <v>3121</v>
      </c>
      <c r="C101" s="25"/>
      <c r="D101" s="15" t="s">
        <v>86</v>
      </c>
      <c r="E101" s="149">
        <v>425</v>
      </c>
      <c r="F101" s="161">
        <f t="shared" si="12"/>
        <v>56.407193576216066</v>
      </c>
      <c r="G101" s="120">
        <v>0</v>
      </c>
      <c r="H101" s="120">
        <v>0</v>
      </c>
      <c r="I101" s="120">
        <v>0</v>
      </c>
      <c r="J101" s="120">
        <v>0</v>
      </c>
    </row>
    <row r="102" spans="1:17" x14ac:dyDescent="0.25">
      <c r="A102" s="23">
        <v>313</v>
      </c>
      <c r="B102" s="24"/>
      <c r="C102" s="25"/>
      <c r="D102" s="15" t="s">
        <v>163</v>
      </c>
      <c r="E102" s="149">
        <v>4359.38</v>
      </c>
      <c r="F102" s="161">
        <f t="shared" si="12"/>
        <v>578.58915654655254</v>
      </c>
      <c r="G102" s="120">
        <v>0</v>
      </c>
      <c r="H102" s="120">
        <v>0</v>
      </c>
      <c r="I102" s="120">
        <v>0</v>
      </c>
      <c r="J102" s="120">
        <v>0</v>
      </c>
    </row>
    <row r="103" spans="1:17" ht="25.5" x14ac:dyDescent="0.25">
      <c r="A103" s="23"/>
      <c r="B103" s="24">
        <v>3132</v>
      </c>
      <c r="C103" s="25"/>
      <c r="D103" s="15" t="s">
        <v>87</v>
      </c>
      <c r="E103" s="149">
        <v>4359.38</v>
      </c>
      <c r="F103" s="161">
        <f t="shared" si="12"/>
        <v>578.58915654655254</v>
      </c>
      <c r="G103" s="120">
        <v>0</v>
      </c>
      <c r="H103" s="120">
        <v>0</v>
      </c>
      <c r="I103" s="120">
        <v>0</v>
      </c>
      <c r="J103" s="120">
        <v>0</v>
      </c>
    </row>
    <row r="104" spans="1:17" ht="28.5" customHeight="1" x14ac:dyDescent="0.25">
      <c r="A104" s="199">
        <v>32</v>
      </c>
      <c r="B104" s="200"/>
      <c r="C104" s="201"/>
      <c r="D104" s="38" t="s">
        <v>32</v>
      </c>
      <c r="E104" s="151">
        <v>2944.35</v>
      </c>
      <c r="F104" s="163">
        <f t="shared" si="12"/>
        <v>390.7824009556042</v>
      </c>
      <c r="G104" s="122">
        <v>0</v>
      </c>
      <c r="H104" s="122">
        <v>0</v>
      </c>
      <c r="I104" s="130">
        <v>0</v>
      </c>
      <c r="J104" s="130">
        <v>0</v>
      </c>
    </row>
    <row r="105" spans="1:17" x14ac:dyDescent="0.25">
      <c r="A105" s="23">
        <v>321</v>
      </c>
      <c r="B105" s="24"/>
      <c r="C105" s="25"/>
      <c r="D105" s="15" t="s">
        <v>46</v>
      </c>
      <c r="E105" s="149">
        <v>2944.35</v>
      </c>
      <c r="F105" s="161">
        <f t="shared" si="12"/>
        <v>390.7824009556042</v>
      </c>
      <c r="G105" s="120">
        <v>0</v>
      </c>
      <c r="H105" s="120">
        <v>0</v>
      </c>
      <c r="I105" s="120">
        <v>0</v>
      </c>
      <c r="J105" s="120">
        <v>0</v>
      </c>
    </row>
    <row r="106" spans="1:17" x14ac:dyDescent="0.25">
      <c r="A106" s="23"/>
      <c r="B106" s="24">
        <v>3211</v>
      </c>
      <c r="C106" s="25"/>
      <c r="D106" s="15" t="s">
        <v>47</v>
      </c>
      <c r="E106" s="149">
        <v>0</v>
      </c>
      <c r="F106" s="161">
        <f t="shared" si="12"/>
        <v>0</v>
      </c>
      <c r="G106" s="120">
        <v>0</v>
      </c>
      <c r="H106" s="120">
        <v>0</v>
      </c>
      <c r="I106" s="120">
        <v>0</v>
      </c>
      <c r="J106" s="120">
        <v>0</v>
      </c>
    </row>
    <row r="107" spans="1:17" ht="25.5" x14ac:dyDescent="0.25">
      <c r="A107" s="23"/>
      <c r="B107" s="24">
        <v>3212</v>
      </c>
      <c r="C107" s="25"/>
      <c r="D107" s="15" t="s">
        <v>48</v>
      </c>
      <c r="E107" s="149">
        <v>2944.35</v>
      </c>
      <c r="F107" s="161">
        <f t="shared" si="12"/>
        <v>390.7824009556042</v>
      </c>
      <c r="G107" s="120">
        <v>0</v>
      </c>
      <c r="H107" s="120">
        <v>0</v>
      </c>
      <c r="I107" s="120">
        <v>0</v>
      </c>
      <c r="J107" s="120">
        <v>0</v>
      </c>
    </row>
    <row r="108" spans="1:17" ht="48.75" customHeight="1" x14ac:dyDescent="0.25">
      <c r="A108" s="28" t="s">
        <v>128</v>
      </c>
      <c r="B108" s="29"/>
      <c r="C108" s="30"/>
      <c r="D108" s="16" t="s">
        <v>129</v>
      </c>
      <c r="E108" s="149">
        <v>4285.74</v>
      </c>
      <c r="F108" s="161">
        <f t="shared" si="12"/>
        <v>568.81544893489945</v>
      </c>
      <c r="G108" s="132">
        <v>10384.42</v>
      </c>
      <c r="H108" s="120">
        <v>0</v>
      </c>
      <c r="I108" s="120">
        <v>0</v>
      </c>
      <c r="J108" s="120">
        <v>0</v>
      </c>
      <c r="K108" s="83"/>
    </row>
    <row r="109" spans="1:17" ht="21.75" customHeight="1" x14ac:dyDescent="0.25">
      <c r="A109" s="42" t="s">
        <v>93</v>
      </c>
      <c r="B109" s="43"/>
      <c r="C109" s="44"/>
      <c r="D109" s="45" t="s">
        <v>81</v>
      </c>
      <c r="E109" s="150">
        <v>4285.74</v>
      </c>
      <c r="F109" s="162">
        <f t="shared" si="12"/>
        <v>568.81544893489945</v>
      </c>
      <c r="G109" s="203">
        <v>1557.67</v>
      </c>
      <c r="H109" s="121">
        <v>0</v>
      </c>
      <c r="I109" s="121">
        <v>0</v>
      </c>
      <c r="J109" s="121">
        <v>0</v>
      </c>
      <c r="K109" s="86">
        <v>980</v>
      </c>
      <c r="L109" s="99">
        <f>F109</f>
        <v>568.81544893489945</v>
      </c>
      <c r="M109" s="99">
        <f t="shared" ref="M109:P109" si="15">G109</f>
        <v>1557.67</v>
      </c>
      <c r="N109" s="99">
        <f t="shared" si="15"/>
        <v>0</v>
      </c>
      <c r="O109" s="99">
        <f t="shared" si="15"/>
        <v>0</v>
      </c>
      <c r="P109" s="99">
        <f t="shared" si="15"/>
        <v>0</v>
      </c>
    </row>
    <row r="110" spans="1:17" s="32" customFormat="1" x14ac:dyDescent="0.25">
      <c r="A110" s="23">
        <v>3</v>
      </c>
      <c r="B110" s="24"/>
      <c r="C110" s="25"/>
      <c r="D110" s="15" t="s">
        <v>22</v>
      </c>
      <c r="E110" s="149">
        <f>SUM(E111+E118)</f>
        <v>4285.74</v>
      </c>
      <c r="F110" s="161">
        <f t="shared" si="12"/>
        <v>568.81544893489945</v>
      </c>
      <c r="G110" s="132">
        <f>G111+G118</f>
        <v>1557.67</v>
      </c>
      <c r="H110" s="120">
        <v>0</v>
      </c>
      <c r="I110" s="120">
        <v>0</v>
      </c>
      <c r="J110" s="120">
        <v>0</v>
      </c>
      <c r="L110" s="100"/>
      <c r="M110" s="100"/>
      <c r="N110" s="100"/>
      <c r="O110" s="100"/>
      <c r="P110" s="100"/>
      <c r="Q110" s="100"/>
    </row>
    <row r="111" spans="1:17" s="32" customFormat="1" ht="21.75" customHeight="1" x14ac:dyDescent="0.25">
      <c r="A111" s="199">
        <v>31</v>
      </c>
      <c r="B111" s="200"/>
      <c r="C111" s="201"/>
      <c r="D111" s="38" t="s">
        <v>23</v>
      </c>
      <c r="E111" s="151">
        <f>SUM(E112+E114+E116)</f>
        <v>3982.6</v>
      </c>
      <c r="F111" s="163">
        <f t="shared" si="12"/>
        <v>528.58185679208964</v>
      </c>
      <c r="G111" s="204">
        <f>G112+G114+G116</f>
        <v>1380.92</v>
      </c>
      <c r="H111" s="122">
        <v>0</v>
      </c>
      <c r="I111" s="130">
        <v>0</v>
      </c>
      <c r="J111" s="130">
        <v>0</v>
      </c>
      <c r="L111" s="100"/>
      <c r="M111" s="100"/>
      <c r="N111" s="100"/>
      <c r="O111" s="100"/>
      <c r="P111" s="100"/>
      <c r="Q111" s="100"/>
    </row>
    <row r="112" spans="1:17" s="32" customFormat="1" x14ac:dyDescent="0.25">
      <c r="A112" s="23">
        <v>311</v>
      </c>
      <c r="B112" s="24"/>
      <c r="C112" s="25"/>
      <c r="D112" s="15" t="s">
        <v>162</v>
      </c>
      <c r="E112" s="149">
        <v>2967.89</v>
      </c>
      <c r="F112" s="161">
        <f t="shared" si="12"/>
        <v>393.90669586568447</v>
      </c>
      <c r="G112" s="132">
        <v>1168.25</v>
      </c>
      <c r="H112" s="120">
        <v>0</v>
      </c>
      <c r="I112" s="120">
        <v>0</v>
      </c>
      <c r="J112" s="120">
        <v>0</v>
      </c>
      <c r="L112" s="100"/>
      <c r="M112" s="100"/>
      <c r="N112" s="100"/>
      <c r="O112" s="100"/>
      <c r="P112" s="100"/>
      <c r="Q112" s="100"/>
    </row>
    <row r="113" spans="1:17" x14ac:dyDescent="0.25">
      <c r="A113" s="23"/>
      <c r="B113" s="24">
        <v>3111</v>
      </c>
      <c r="C113" s="25"/>
      <c r="D113" s="15" t="s">
        <v>85</v>
      </c>
      <c r="E113" s="149">
        <v>2967.89</v>
      </c>
      <c r="F113" s="161">
        <f t="shared" si="12"/>
        <v>393.90669586568447</v>
      </c>
      <c r="G113" s="132">
        <v>1168.25</v>
      </c>
      <c r="H113" s="120">
        <v>0</v>
      </c>
      <c r="I113" s="120">
        <v>0</v>
      </c>
      <c r="J113" s="120">
        <v>0</v>
      </c>
    </row>
    <row r="114" spans="1:17" x14ac:dyDescent="0.25">
      <c r="A114" s="23">
        <v>312</v>
      </c>
      <c r="B114" s="24"/>
      <c r="C114" s="25"/>
      <c r="D114" s="15" t="s">
        <v>86</v>
      </c>
      <c r="E114" s="149">
        <v>525</v>
      </c>
      <c r="F114" s="161">
        <f t="shared" si="12"/>
        <v>69.679474417678676</v>
      </c>
      <c r="G114" s="132">
        <v>19.91</v>
      </c>
      <c r="H114" s="120"/>
      <c r="I114" s="120"/>
      <c r="J114" s="120"/>
    </row>
    <row r="115" spans="1:17" x14ac:dyDescent="0.25">
      <c r="A115" s="23"/>
      <c r="B115" s="24">
        <v>3121</v>
      </c>
      <c r="C115" s="25"/>
      <c r="D115" s="15" t="s">
        <v>86</v>
      </c>
      <c r="E115" s="149">
        <v>525</v>
      </c>
      <c r="F115" s="161">
        <f t="shared" si="12"/>
        <v>69.679474417678676</v>
      </c>
      <c r="G115" s="132">
        <v>19.91</v>
      </c>
      <c r="H115" s="120">
        <v>0</v>
      </c>
      <c r="I115" s="120">
        <v>0</v>
      </c>
      <c r="J115" s="120">
        <v>0</v>
      </c>
    </row>
    <row r="116" spans="1:17" x14ac:dyDescent="0.25">
      <c r="A116" s="23">
        <v>313</v>
      </c>
      <c r="B116" s="24"/>
      <c r="C116" s="25"/>
      <c r="D116" s="15" t="s">
        <v>163</v>
      </c>
      <c r="E116" s="149">
        <v>489.71</v>
      </c>
      <c r="F116" s="161">
        <f t="shared" si="12"/>
        <v>64.995686508726521</v>
      </c>
      <c r="G116" s="132">
        <v>192.76</v>
      </c>
      <c r="H116" s="120">
        <v>0</v>
      </c>
      <c r="I116" s="120">
        <v>0</v>
      </c>
      <c r="J116" s="120">
        <v>0</v>
      </c>
    </row>
    <row r="117" spans="1:17" ht="25.5" x14ac:dyDescent="0.25">
      <c r="A117" s="23"/>
      <c r="B117" s="24">
        <v>3132</v>
      </c>
      <c r="C117" s="25"/>
      <c r="D117" s="15" t="s">
        <v>87</v>
      </c>
      <c r="E117" s="149">
        <v>489.71</v>
      </c>
      <c r="F117" s="161">
        <f t="shared" si="12"/>
        <v>64.995686508726521</v>
      </c>
      <c r="G117" s="132">
        <v>192.76</v>
      </c>
      <c r="H117" s="120">
        <v>0</v>
      </c>
      <c r="I117" s="120">
        <v>0</v>
      </c>
      <c r="J117" s="120">
        <v>0</v>
      </c>
    </row>
    <row r="118" spans="1:17" ht="21.75" customHeight="1" x14ac:dyDescent="0.25">
      <c r="A118" s="199">
        <v>32</v>
      </c>
      <c r="B118" s="200"/>
      <c r="C118" s="201"/>
      <c r="D118" s="38" t="s">
        <v>32</v>
      </c>
      <c r="E118" s="151">
        <v>303.14</v>
      </c>
      <c r="F118" s="163">
        <f t="shared" si="12"/>
        <v>40.233592142809741</v>
      </c>
      <c r="G118" s="204">
        <v>176.75</v>
      </c>
      <c r="H118" s="122">
        <v>0</v>
      </c>
      <c r="I118" s="130">
        <v>0</v>
      </c>
      <c r="J118" s="130">
        <v>0</v>
      </c>
    </row>
    <row r="119" spans="1:17" x14ac:dyDescent="0.25">
      <c r="A119" s="23">
        <v>321</v>
      </c>
      <c r="B119" s="24"/>
      <c r="C119" s="25"/>
      <c r="D119" s="15" t="s">
        <v>46</v>
      </c>
      <c r="E119" s="149">
        <v>303.14</v>
      </c>
      <c r="F119" s="161">
        <f t="shared" si="12"/>
        <v>40.233592142809741</v>
      </c>
      <c r="G119" s="132">
        <v>176.75</v>
      </c>
      <c r="H119" s="120">
        <v>0</v>
      </c>
      <c r="I119" s="120">
        <v>0</v>
      </c>
      <c r="J119" s="120">
        <v>0</v>
      </c>
    </row>
    <row r="120" spans="1:17" x14ac:dyDescent="0.25">
      <c r="A120" s="23"/>
      <c r="B120" s="24">
        <v>3211</v>
      </c>
      <c r="C120" s="25"/>
      <c r="D120" s="15" t="s">
        <v>47</v>
      </c>
      <c r="E120" s="149">
        <v>0</v>
      </c>
      <c r="F120" s="161">
        <f t="shared" si="12"/>
        <v>0</v>
      </c>
      <c r="G120" s="132">
        <v>0</v>
      </c>
      <c r="H120" s="120"/>
      <c r="I120" s="120"/>
      <c r="J120" s="120"/>
    </row>
    <row r="121" spans="1:17" ht="25.5" x14ac:dyDescent="0.25">
      <c r="A121" s="23"/>
      <c r="B121" s="24">
        <v>3212</v>
      </c>
      <c r="C121" s="25"/>
      <c r="D121" s="15" t="s">
        <v>48</v>
      </c>
      <c r="E121" s="149">
        <v>303.14</v>
      </c>
      <c r="F121" s="161">
        <f t="shared" si="12"/>
        <v>40.233592142809741</v>
      </c>
      <c r="G121" s="132">
        <v>176.75</v>
      </c>
      <c r="H121" s="120">
        <v>0</v>
      </c>
      <c r="I121" s="120">
        <v>0</v>
      </c>
      <c r="J121" s="120">
        <v>0</v>
      </c>
    </row>
    <row r="122" spans="1:17" ht="25.5" customHeight="1" x14ac:dyDescent="0.25">
      <c r="A122" s="28" t="s">
        <v>88</v>
      </c>
      <c r="B122" s="29"/>
      <c r="C122" s="30"/>
      <c r="D122" s="16" t="s">
        <v>89</v>
      </c>
      <c r="E122" s="149">
        <v>24285.74</v>
      </c>
      <c r="F122" s="161">
        <f t="shared" si="12"/>
        <v>3223.2716172274204</v>
      </c>
      <c r="G122" s="132">
        <v>8826.75</v>
      </c>
      <c r="H122" s="120">
        <v>0</v>
      </c>
      <c r="I122" s="120">
        <v>0</v>
      </c>
      <c r="J122" s="120">
        <v>0</v>
      </c>
    </row>
    <row r="123" spans="1:17" ht="38.25" x14ac:dyDescent="0.25">
      <c r="A123" s="42" t="s">
        <v>127</v>
      </c>
      <c r="B123" s="43"/>
      <c r="C123" s="44"/>
      <c r="D123" s="45" t="s">
        <v>155</v>
      </c>
      <c r="E123" s="150">
        <v>24285.74</v>
      </c>
      <c r="F123" s="162">
        <f t="shared" si="12"/>
        <v>3223.2716172274204</v>
      </c>
      <c r="G123" s="203">
        <v>8826.75</v>
      </c>
      <c r="H123" s="121">
        <v>0</v>
      </c>
      <c r="I123" s="121">
        <v>0</v>
      </c>
      <c r="J123" s="121">
        <v>0</v>
      </c>
      <c r="K123" s="86">
        <v>980</v>
      </c>
      <c r="L123" s="99">
        <f>F123</f>
        <v>3223.2716172274204</v>
      </c>
      <c r="M123" s="99">
        <f t="shared" ref="M123:P123" si="16">G123</f>
        <v>8826.75</v>
      </c>
      <c r="N123" s="99">
        <f t="shared" si="16"/>
        <v>0</v>
      </c>
      <c r="O123" s="99">
        <f t="shared" si="16"/>
        <v>0</v>
      </c>
      <c r="P123" s="99">
        <f t="shared" si="16"/>
        <v>0</v>
      </c>
    </row>
    <row r="124" spans="1:17" s="32" customFormat="1" ht="25.5" customHeight="1" x14ac:dyDescent="0.25">
      <c r="A124" s="28">
        <v>3</v>
      </c>
      <c r="B124" s="29"/>
      <c r="C124" s="30"/>
      <c r="D124" s="16" t="s">
        <v>22</v>
      </c>
      <c r="E124" s="149">
        <f>SUM(E125+E132)</f>
        <v>24285.739999999998</v>
      </c>
      <c r="F124" s="161">
        <f t="shared" si="12"/>
        <v>3223.2716172274199</v>
      </c>
      <c r="G124" s="132">
        <f>G125+G132</f>
        <v>8826.75</v>
      </c>
      <c r="H124" s="120">
        <v>0</v>
      </c>
      <c r="I124" s="120">
        <v>0</v>
      </c>
      <c r="J124" s="120">
        <v>0</v>
      </c>
      <c r="L124" s="100"/>
      <c r="M124" s="100"/>
      <c r="N124" s="100"/>
      <c r="O124" s="100"/>
      <c r="P124" s="100"/>
      <c r="Q124" s="100"/>
    </row>
    <row r="125" spans="1:17" s="32" customFormat="1" ht="23.25" customHeight="1" x14ac:dyDescent="0.25">
      <c r="A125" s="199">
        <v>31</v>
      </c>
      <c r="B125" s="200"/>
      <c r="C125" s="201"/>
      <c r="D125" s="38" t="s">
        <v>23</v>
      </c>
      <c r="E125" s="151">
        <f>SUM(E126+E128+E130)</f>
        <v>22567.98</v>
      </c>
      <c r="F125" s="163">
        <f t="shared" si="12"/>
        <v>2995.2856858451123</v>
      </c>
      <c r="G125" s="204">
        <f>G126+G128+G130</f>
        <v>7825.1900000000005</v>
      </c>
      <c r="H125" s="122">
        <v>0</v>
      </c>
      <c r="I125" s="122">
        <v>0</v>
      </c>
      <c r="J125" s="122">
        <v>0</v>
      </c>
      <c r="L125" s="100"/>
      <c r="M125" s="100"/>
      <c r="N125" s="100"/>
      <c r="O125" s="100"/>
      <c r="P125" s="100"/>
      <c r="Q125" s="100"/>
    </row>
    <row r="126" spans="1:17" s="32" customFormat="1" x14ac:dyDescent="0.25">
      <c r="A126" s="28">
        <v>311</v>
      </c>
      <c r="B126" s="29"/>
      <c r="C126" s="30"/>
      <c r="D126" s="16" t="s">
        <v>162</v>
      </c>
      <c r="E126" s="149">
        <v>16818.009999999998</v>
      </c>
      <c r="F126" s="161">
        <f t="shared" si="12"/>
        <v>2232.1335191452649</v>
      </c>
      <c r="G126" s="132">
        <v>6620.07</v>
      </c>
      <c r="H126" s="120">
        <v>0</v>
      </c>
      <c r="I126" s="120">
        <v>0</v>
      </c>
      <c r="J126" s="120">
        <v>0</v>
      </c>
      <c r="L126" s="100"/>
      <c r="M126" s="100"/>
      <c r="N126" s="100"/>
      <c r="O126" s="100"/>
      <c r="P126" s="100"/>
      <c r="Q126" s="100"/>
    </row>
    <row r="127" spans="1:17" x14ac:dyDescent="0.25">
      <c r="A127" s="23"/>
      <c r="B127" s="24">
        <v>3111</v>
      </c>
      <c r="C127" s="25"/>
      <c r="D127" s="15" t="s">
        <v>85</v>
      </c>
      <c r="E127" s="149">
        <v>16818.009999999998</v>
      </c>
      <c r="F127" s="161">
        <f t="shared" si="12"/>
        <v>2232.1335191452649</v>
      </c>
      <c r="G127" s="132">
        <v>6620.07</v>
      </c>
      <c r="H127" s="120">
        <v>0</v>
      </c>
      <c r="I127" s="120">
        <v>0</v>
      </c>
      <c r="J127" s="120">
        <v>0</v>
      </c>
    </row>
    <row r="128" spans="1:17" x14ac:dyDescent="0.25">
      <c r="A128" s="23">
        <v>312</v>
      </c>
      <c r="B128" s="24"/>
      <c r="C128" s="25"/>
      <c r="D128" s="15" t="s">
        <v>86</v>
      </c>
      <c r="E128" s="149">
        <v>2975</v>
      </c>
      <c r="F128" s="161">
        <f t="shared" si="12"/>
        <v>394.85035503351247</v>
      </c>
      <c r="G128" s="132">
        <v>112.81</v>
      </c>
      <c r="H128" s="120">
        <v>0</v>
      </c>
      <c r="I128" s="120">
        <v>0</v>
      </c>
      <c r="J128" s="120">
        <v>0</v>
      </c>
    </row>
    <row r="129" spans="1:16" x14ac:dyDescent="0.25">
      <c r="A129" s="23"/>
      <c r="B129" s="24">
        <v>3121</v>
      </c>
      <c r="C129" s="25"/>
      <c r="D129" s="15" t="s">
        <v>86</v>
      </c>
      <c r="E129" s="149">
        <v>2975</v>
      </c>
      <c r="F129" s="161">
        <f t="shared" si="12"/>
        <v>394.85035503351247</v>
      </c>
      <c r="G129" s="132">
        <v>112.81</v>
      </c>
      <c r="H129" s="120">
        <v>0</v>
      </c>
      <c r="I129" s="120">
        <v>0</v>
      </c>
      <c r="J129" s="120">
        <v>0</v>
      </c>
    </row>
    <row r="130" spans="1:16" x14ac:dyDescent="0.25">
      <c r="A130" s="23">
        <v>313</v>
      </c>
      <c r="B130" s="24"/>
      <c r="C130" s="25"/>
      <c r="D130" s="15" t="s">
        <v>163</v>
      </c>
      <c r="E130" s="149">
        <v>2774.97</v>
      </c>
      <c r="F130" s="161">
        <f t="shared" si="12"/>
        <v>368.3018116663348</v>
      </c>
      <c r="G130" s="132">
        <v>1092.31</v>
      </c>
      <c r="H130" s="120">
        <v>0</v>
      </c>
      <c r="I130" s="120">
        <v>0</v>
      </c>
      <c r="J130" s="120">
        <v>0</v>
      </c>
    </row>
    <row r="131" spans="1:16" ht="25.5" x14ac:dyDescent="0.25">
      <c r="A131" s="23"/>
      <c r="B131" s="24">
        <v>3132</v>
      </c>
      <c r="C131" s="25"/>
      <c r="D131" s="15" t="s">
        <v>87</v>
      </c>
      <c r="E131" s="149">
        <v>2774.97</v>
      </c>
      <c r="F131" s="161">
        <f t="shared" si="12"/>
        <v>368.3018116663348</v>
      </c>
      <c r="G131" s="132">
        <v>1092.31</v>
      </c>
      <c r="H131" s="120">
        <v>0</v>
      </c>
      <c r="I131" s="120">
        <v>0</v>
      </c>
      <c r="J131" s="120">
        <v>0</v>
      </c>
    </row>
    <row r="132" spans="1:16" ht="25.5" customHeight="1" x14ac:dyDescent="0.25">
      <c r="A132" s="199">
        <v>32</v>
      </c>
      <c r="B132" s="200"/>
      <c r="C132" s="201"/>
      <c r="D132" s="38" t="s">
        <v>32</v>
      </c>
      <c r="E132" s="151">
        <v>1717.76</v>
      </c>
      <c r="F132" s="163">
        <f t="shared" si="12"/>
        <v>227.98593138230802</v>
      </c>
      <c r="G132" s="204">
        <v>1001.56</v>
      </c>
      <c r="H132" s="122">
        <v>0</v>
      </c>
      <c r="I132" s="122">
        <v>0</v>
      </c>
      <c r="J132" s="122">
        <v>0</v>
      </c>
    </row>
    <row r="133" spans="1:16" x14ac:dyDescent="0.25">
      <c r="A133" s="23">
        <v>321</v>
      </c>
      <c r="B133" s="24"/>
      <c r="C133" s="25"/>
      <c r="D133" s="15" t="s">
        <v>46</v>
      </c>
      <c r="E133" s="149">
        <v>1717.76</v>
      </c>
      <c r="F133" s="161">
        <f t="shared" si="12"/>
        <v>227.98593138230802</v>
      </c>
      <c r="G133" s="132">
        <v>1001.56</v>
      </c>
      <c r="H133" s="120">
        <v>0</v>
      </c>
      <c r="I133" s="120">
        <v>0</v>
      </c>
      <c r="J133" s="120">
        <v>0</v>
      </c>
    </row>
    <row r="134" spans="1:16" x14ac:dyDescent="0.25">
      <c r="A134" s="23"/>
      <c r="B134" s="24">
        <v>3211</v>
      </c>
      <c r="C134" s="25"/>
      <c r="D134" s="15" t="s">
        <v>47</v>
      </c>
      <c r="E134" s="149">
        <v>0</v>
      </c>
      <c r="F134" s="161">
        <f t="shared" si="12"/>
        <v>0</v>
      </c>
      <c r="G134" s="132">
        <v>0</v>
      </c>
      <c r="H134" s="120">
        <v>0</v>
      </c>
      <c r="I134" s="120">
        <v>0</v>
      </c>
      <c r="J134" s="120">
        <v>0</v>
      </c>
    </row>
    <row r="135" spans="1:16" ht="25.5" x14ac:dyDescent="0.25">
      <c r="A135" s="23"/>
      <c r="B135" s="24">
        <v>3212</v>
      </c>
      <c r="C135" s="25"/>
      <c r="D135" s="15" t="s">
        <v>48</v>
      </c>
      <c r="E135" s="149">
        <v>1717.76</v>
      </c>
      <c r="F135" s="161">
        <f t="shared" si="12"/>
        <v>227.98593138230802</v>
      </c>
      <c r="G135" s="132">
        <v>1001.56</v>
      </c>
      <c r="H135" s="120">
        <v>0</v>
      </c>
      <c r="I135" s="120">
        <v>0</v>
      </c>
      <c r="J135" s="120">
        <v>0</v>
      </c>
    </row>
    <row r="136" spans="1:16" ht="38.25" x14ac:dyDescent="0.25">
      <c r="A136" s="28" t="s">
        <v>246</v>
      </c>
      <c r="B136" s="29"/>
      <c r="C136" s="30"/>
      <c r="D136" s="189" t="s">
        <v>245</v>
      </c>
      <c r="E136" s="148"/>
      <c r="F136" s="160">
        <v>0</v>
      </c>
      <c r="G136" s="160">
        <v>0</v>
      </c>
      <c r="H136" s="160">
        <v>15000</v>
      </c>
      <c r="I136" s="160">
        <v>15000</v>
      </c>
      <c r="J136" s="160">
        <v>15000</v>
      </c>
    </row>
    <row r="137" spans="1:16" ht="30.75" customHeight="1" x14ac:dyDescent="0.25">
      <c r="A137" s="42" t="s">
        <v>93</v>
      </c>
      <c r="B137" s="43"/>
      <c r="C137" s="44"/>
      <c r="D137" s="45" t="s">
        <v>81</v>
      </c>
      <c r="E137" s="150"/>
      <c r="F137" s="162">
        <v>0</v>
      </c>
      <c r="G137" s="162">
        <v>0</v>
      </c>
      <c r="H137" s="162">
        <v>15000</v>
      </c>
      <c r="I137" s="162">
        <v>15000</v>
      </c>
      <c r="J137" s="162">
        <v>15000</v>
      </c>
      <c r="K137" s="78">
        <v>980</v>
      </c>
      <c r="L137" s="99">
        <f>F137</f>
        <v>0</v>
      </c>
      <c r="M137" s="99">
        <f t="shared" ref="M137:P137" si="17">G137</f>
        <v>0</v>
      </c>
      <c r="N137" s="99">
        <f t="shared" si="17"/>
        <v>15000</v>
      </c>
      <c r="O137" s="99">
        <f t="shared" si="17"/>
        <v>15000</v>
      </c>
      <c r="P137" s="99">
        <f t="shared" si="17"/>
        <v>15000</v>
      </c>
    </row>
    <row r="138" spans="1:16" ht="22.5" customHeight="1" x14ac:dyDescent="0.25">
      <c r="A138" s="23">
        <v>3</v>
      </c>
      <c r="B138" s="24"/>
      <c r="C138" s="25"/>
      <c r="D138" s="192" t="s">
        <v>22</v>
      </c>
      <c r="E138" s="149"/>
      <c r="F138" s="161">
        <v>0</v>
      </c>
      <c r="G138" s="161">
        <v>0</v>
      </c>
      <c r="H138" s="120">
        <v>15000</v>
      </c>
      <c r="I138" s="120">
        <v>15000</v>
      </c>
      <c r="J138" s="120">
        <v>15000</v>
      </c>
    </row>
    <row r="139" spans="1:16" ht="30.75" customHeight="1" x14ac:dyDescent="0.25">
      <c r="A139" s="199">
        <v>31</v>
      </c>
      <c r="B139" s="200"/>
      <c r="C139" s="201"/>
      <c r="D139" s="38" t="s">
        <v>23</v>
      </c>
      <c r="E139" s="151"/>
      <c r="F139" s="163">
        <v>0</v>
      </c>
      <c r="G139" s="163">
        <v>0</v>
      </c>
      <c r="H139" s="122">
        <v>15000</v>
      </c>
      <c r="I139" s="122">
        <v>15000</v>
      </c>
      <c r="J139" s="122">
        <v>15000</v>
      </c>
    </row>
    <row r="140" spans="1:16" x14ac:dyDescent="0.25">
      <c r="A140" s="23">
        <v>311</v>
      </c>
      <c r="B140" s="24"/>
      <c r="C140" s="25"/>
      <c r="D140" s="192" t="s">
        <v>162</v>
      </c>
      <c r="E140" s="149"/>
      <c r="F140" s="161">
        <v>0</v>
      </c>
      <c r="G140" s="161">
        <v>0</v>
      </c>
      <c r="H140" s="120">
        <v>12000</v>
      </c>
      <c r="I140" s="120">
        <v>12000</v>
      </c>
      <c r="J140" s="120">
        <v>12000</v>
      </c>
    </row>
    <row r="141" spans="1:16" x14ac:dyDescent="0.25">
      <c r="A141" s="23"/>
      <c r="B141" s="24">
        <v>3111</v>
      </c>
      <c r="C141" s="25"/>
      <c r="D141" s="192" t="s">
        <v>85</v>
      </c>
      <c r="E141" s="149"/>
      <c r="F141" s="161">
        <v>0</v>
      </c>
      <c r="G141" s="161">
        <v>0</v>
      </c>
      <c r="H141" s="120">
        <v>12000</v>
      </c>
      <c r="I141" s="120">
        <v>12000</v>
      </c>
      <c r="J141" s="120">
        <v>12000</v>
      </c>
    </row>
    <row r="142" spans="1:16" x14ac:dyDescent="0.25">
      <c r="A142" s="23">
        <v>312</v>
      </c>
      <c r="B142" s="24"/>
      <c r="C142" s="25"/>
      <c r="D142" s="192" t="s">
        <v>86</v>
      </c>
      <c r="E142" s="149"/>
      <c r="F142" s="161">
        <v>0</v>
      </c>
      <c r="G142" s="161">
        <v>0</v>
      </c>
      <c r="H142" s="120">
        <v>600</v>
      </c>
      <c r="I142" s="120">
        <v>600</v>
      </c>
      <c r="J142" s="120">
        <v>600</v>
      </c>
    </row>
    <row r="143" spans="1:16" x14ac:dyDescent="0.25">
      <c r="A143" s="23"/>
      <c r="B143" s="24">
        <v>3121</v>
      </c>
      <c r="C143" s="25"/>
      <c r="D143" s="192" t="s">
        <v>86</v>
      </c>
      <c r="E143" s="149"/>
      <c r="F143" s="161">
        <v>0</v>
      </c>
      <c r="G143" s="161">
        <v>0</v>
      </c>
      <c r="H143" s="120">
        <v>600</v>
      </c>
      <c r="I143" s="120">
        <v>600</v>
      </c>
      <c r="J143" s="120">
        <v>600</v>
      </c>
    </row>
    <row r="144" spans="1:16" x14ac:dyDescent="0.25">
      <c r="A144" s="23">
        <v>313</v>
      </c>
      <c r="B144" s="24"/>
      <c r="C144" s="25"/>
      <c r="D144" s="192" t="s">
        <v>163</v>
      </c>
      <c r="E144" s="149"/>
      <c r="F144" s="161">
        <v>0</v>
      </c>
      <c r="G144" s="161">
        <v>0</v>
      </c>
      <c r="H144" s="120">
        <v>2400</v>
      </c>
      <c r="I144" s="120">
        <v>2400</v>
      </c>
      <c r="J144" s="120">
        <v>2400</v>
      </c>
    </row>
    <row r="145" spans="1:16" ht="25.5" x14ac:dyDescent="0.25">
      <c r="A145" s="23"/>
      <c r="B145" s="24">
        <v>3132</v>
      </c>
      <c r="C145" s="25"/>
      <c r="D145" s="192" t="s">
        <v>87</v>
      </c>
      <c r="E145" s="149"/>
      <c r="F145" s="161">
        <v>0</v>
      </c>
      <c r="G145" s="161">
        <v>0</v>
      </c>
      <c r="H145" s="120">
        <v>2400</v>
      </c>
      <c r="I145" s="120">
        <v>2400</v>
      </c>
      <c r="J145" s="120">
        <v>2400</v>
      </c>
    </row>
    <row r="146" spans="1:16" ht="23.25" customHeight="1" x14ac:dyDescent="0.25">
      <c r="A146" s="199">
        <v>32</v>
      </c>
      <c r="B146" s="200"/>
      <c r="C146" s="201"/>
      <c r="D146" s="38" t="s">
        <v>32</v>
      </c>
      <c r="E146" s="151"/>
      <c r="F146" s="163">
        <v>0</v>
      </c>
      <c r="G146" s="163">
        <v>0</v>
      </c>
      <c r="H146" s="163">
        <v>0</v>
      </c>
      <c r="I146" s="163">
        <v>0</v>
      </c>
      <c r="J146" s="163">
        <v>0</v>
      </c>
    </row>
    <row r="147" spans="1:16" x14ac:dyDescent="0.25">
      <c r="A147" s="23">
        <v>321</v>
      </c>
      <c r="B147" s="24"/>
      <c r="C147" s="25"/>
      <c r="D147" s="192" t="s">
        <v>46</v>
      </c>
      <c r="E147" s="149"/>
      <c r="F147" s="161">
        <v>0</v>
      </c>
      <c r="G147" s="161">
        <v>0</v>
      </c>
      <c r="H147" s="161">
        <v>0</v>
      </c>
      <c r="I147" s="161">
        <v>0</v>
      </c>
      <c r="J147" s="161">
        <v>0</v>
      </c>
    </row>
    <row r="148" spans="1:16" x14ac:dyDescent="0.25">
      <c r="A148" s="23"/>
      <c r="B148" s="24">
        <v>3211</v>
      </c>
      <c r="C148" s="25"/>
      <c r="D148" s="192" t="s">
        <v>47</v>
      </c>
      <c r="E148" s="149"/>
      <c r="F148" s="161">
        <v>0</v>
      </c>
      <c r="G148" s="161">
        <v>0</v>
      </c>
      <c r="H148" s="161">
        <v>0</v>
      </c>
      <c r="I148" s="161">
        <v>0</v>
      </c>
      <c r="J148" s="161">
        <v>0</v>
      </c>
    </row>
    <row r="149" spans="1:16" ht="25.5" x14ac:dyDescent="0.25">
      <c r="A149" s="23"/>
      <c r="B149" s="24">
        <v>3212</v>
      </c>
      <c r="C149" s="25"/>
      <c r="D149" s="192" t="s">
        <v>48</v>
      </c>
      <c r="E149" s="149"/>
      <c r="F149" s="161">
        <v>0</v>
      </c>
      <c r="G149" s="161">
        <v>0</v>
      </c>
      <c r="H149" s="161">
        <v>0</v>
      </c>
      <c r="I149" s="161">
        <v>0</v>
      </c>
      <c r="J149" s="161">
        <v>0</v>
      </c>
    </row>
    <row r="150" spans="1:16" ht="38.25" x14ac:dyDescent="0.25">
      <c r="A150" s="28" t="s">
        <v>261</v>
      </c>
      <c r="B150" s="29"/>
      <c r="C150" s="30"/>
      <c r="D150" s="189" t="s">
        <v>247</v>
      </c>
      <c r="E150" s="148"/>
      <c r="F150" s="160">
        <v>0</v>
      </c>
      <c r="G150" s="160">
        <v>0</v>
      </c>
      <c r="H150" s="160">
        <v>6350</v>
      </c>
      <c r="I150" s="160">
        <v>6350</v>
      </c>
      <c r="J150" s="160">
        <v>6350</v>
      </c>
    </row>
    <row r="151" spans="1:16" ht="29.25" customHeight="1" x14ac:dyDescent="0.25">
      <c r="A151" s="42" t="s">
        <v>93</v>
      </c>
      <c r="B151" s="43"/>
      <c r="C151" s="44"/>
      <c r="D151" s="45" t="s">
        <v>81</v>
      </c>
      <c r="E151" s="150"/>
      <c r="F151" s="162">
        <v>0</v>
      </c>
      <c r="G151" s="162">
        <v>0</v>
      </c>
      <c r="H151" s="162">
        <v>6350</v>
      </c>
      <c r="I151" s="162">
        <v>6350</v>
      </c>
      <c r="J151" s="162">
        <v>6350</v>
      </c>
      <c r="K151" s="206">
        <v>980</v>
      </c>
      <c r="L151" s="99">
        <f>F151</f>
        <v>0</v>
      </c>
      <c r="M151" s="99">
        <f t="shared" ref="M151:P151" si="18">G151</f>
        <v>0</v>
      </c>
      <c r="N151" s="99">
        <f t="shared" si="18"/>
        <v>6350</v>
      </c>
      <c r="O151" s="99">
        <f t="shared" si="18"/>
        <v>6350</v>
      </c>
      <c r="P151" s="99">
        <f t="shared" si="18"/>
        <v>6350</v>
      </c>
    </row>
    <row r="152" spans="1:16" ht="22.5" customHeight="1" x14ac:dyDescent="0.25">
      <c r="A152" s="23">
        <v>3</v>
      </c>
      <c r="B152" s="24"/>
      <c r="C152" s="25"/>
      <c r="D152" s="192" t="s">
        <v>22</v>
      </c>
      <c r="E152" s="149"/>
      <c r="F152" s="161">
        <v>0</v>
      </c>
      <c r="G152" s="161">
        <v>0</v>
      </c>
      <c r="H152" s="120">
        <v>6350</v>
      </c>
      <c r="I152" s="120">
        <v>6351</v>
      </c>
      <c r="J152" s="120">
        <v>6352</v>
      </c>
    </row>
    <row r="153" spans="1:16" ht="21" customHeight="1" x14ac:dyDescent="0.25">
      <c r="A153" s="199">
        <v>31</v>
      </c>
      <c r="B153" s="200"/>
      <c r="C153" s="201"/>
      <c r="D153" s="38" t="s">
        <v>23</v>
      </c>
      <c r="E153" s="151"/>
      <c r="F153" s="163">
        <v>0</v>
      </c>
      <c r="G153" s="163">
        <v>0</v>
      </c>
      <c r="H153" s="122">
        <f>SUM(H154+H156+H158)</f>
        <v>6350</v>
      </c>
      <c r="I153" s="122">
        <f t="shared" ref="I153:J153" si="19">SUM(I154+I156+I158)</f>
        <v>6350</v>
      </c>
      <c r="J153" s="122">
        <f t="shared" si="19"/>
        <v>6350</v>
      </c>
    </row>
    <row r="154" spans="1:16" x14ac:dyDescent="0.25">
      <c r="A154" s="23">
        <v>311</v>
      </c>
      <c r="B154" s="24"/>
      <c r="C154" s="25"/>
      <c r="D154" s="192" t="s">
        <v>162</v>
      </c>
      <c r="E154" s="149"/>
      <c r="F154" s="161">
        <v>0</v>
      </c>
      <c r="G154" s="161">
        <v>0</v>
      </c>
      <c r="H154" s="120">
        <v>4734</v>
      </c>
      <c r="I154" s="120">
        <v>4734</v>
      </c>
      <c r="J154" s="120">
        <v>4734</v>
      </c>
    </row>
    <row r="155" spans="1:16" x14ac:dyDescent="0.25">
      <c r="A155" s="23"/>
      <c r="B155" s="24">
        <v>3111</v>
      </c>
      <c r="C155" s="25"/>
      <c r="D155" s="192" t="s">
        <v>85</v>
      </c>
      <c r="E155" s="149"/>
      <c r="F155" s="161">
        <v>0</v>
      </c>
      <c r="G155" s="161">
        <v>0</v>
      </c>
      <c r="H155" s="120">
        <v>4734</v>
      </c>
      <c r="I155" s="120">
        <v>4734</v>
      </c>
      <c r="J155" s="120">
        <v>4734</v>
      </c>
    </row>
    <row r="156" spans="1:16" x14ac:dyDescent="0.25">
      <c r="A156" s="23">
        <v>312</v>
      </c>
      <c r="B156" s="24"/>
      <c r="C156" s="25"/>
      <c r="D156" s="192" t="s">
        <v>86</v>
      </c>
      <c r="E156" s="149"/>
      <c r="F156" s="161">
        <v>0</v>
      </c>
      <c r="G156" s="161">
        <v>0</v>
      </c>
      <c r="H156" s="120">
        <v>600</v>
      </c>
      <c r="I156" s="120">
        <v>600</v>
      </c>
      <c r="J156" s="120">
        <v>600</v>
      </c>
    </row>
    <row r="157" spans="1:16" x14ac:dyDescent="0.25">
      <c r="A157" s="23"/>
      <c r="B157" s="24">
        <v>3121</v>
      </c>
      <c r="C157" s="25"/>
      <c r="D157" s="192" t="s">
        <v>86</v>
      </c>
      <c r="E157" s="149"/>
      <c r="F157" s="161">
        <v>0</v>
      </c>
      <c r="G157" s="161">
        <v>0</v>
      </c>
      <c r="H157" s="120">
        <v>600</v>
      </c>
      <c r="I157" s="120">
        <v>600</v>
      </c>
      <c r="J157" s="120">
        <v>600</v>
      </c>
    </row>
    <row r="158" spans="1:16" x14ac:dyDescent="0.25">
      <c r="A158" s="23">
        <v>313</v>
      </c>
      <c r="B158" s="24"/>
      <c r="C158" s="25"/>
      <c r="D158" s="192" t="s">
        <v>163</v>
      </c>
      <c r="E158" s="149"/>
      <c r="F158" s="161">
        <v>0</v>
      </c>
      <c r="G158" s="161">
        <v>0</v>
      </c>
      <c r="H158" s="120">
        <v>1016</v>
      </c>
      <c r="I158" s="120">
        <v>1016</v>
      </c>
      <c r="J158" s="120">
        <v>1016</v>
      </c>
    </row>
    <row r="159" spans="1:16" ht="25.5" x14ac:dyDescent="0.25">
      <c r="A159" s="23"/>
      <c r="B159" s="24">
        <v>3132</v>
      </c>
      <c r="C159" s="25"/>
      <c r="D159" s="192" t="s">
        <v>87</v>
      </c>
      <c r="E159" s="149"/>
      <c r="F159" s="161">
        <v>0</v>
      </c>
      <c r="G159" s="161">
        <v>0</v>
      </c>
      <c r="H159" s="120">
        <v>1016</v>
      </c>
      <c r="I159" s="120">
        <v>1016</v>
      </c>
      <c r="J159" s="120">
        <v>1016</v>
      </c>
    </row>
    <row r="160" spans="1:16" ht="19.5" customHeight="1" x14ac:dyDescent="0.25">
      <c r="A160" s="199">
        <v>32</v>
      </c>
      <c r="B160" s="200"/>
      <c r="C160" s="201"/>
      <c r="D160" s="38" t="s">
        <v>32</v>
      </c>
      <c r="E160" s="151"/>
      <c r="F160" s="163">
        <v>0</v>
      </c>
      <c r="G160" s="163">
        <v>0</v>
      </c>
      <c r="H160" s="163">
        <v>0</v>
      </c>
      <c r="I160" s="163">
        <v>0</v>
      </c>
      <c r="J160" s="163">
        <v>0</v>
      </c>
    </row>
    <row r="161" spans="1:17" x14ac:dyDescent="0.25">
      <c r="A161" s="23">
        <v>321</v>
      </c>
      <c r="B161" s="24"/>
      <c r="C161" s="25"/>
      <c r="D161" s="192" t="s">
        <v>46</v>
      </c>
      <c r="E161" s="149"/>
      <c r="F161" s="161">
        <v>0</v>
      </c>
      <c r="G161" s="161">
        <v>0</v>
      </c>
      <c r="H161" s="161">
        <v>0</v>
      </c>
      <c r="I161" s="161">
        <v>0</v>
      </c>
      <c r="J161" s="161">
        <v>0</v>
      </c>
    </row>
    <row r="162" spans="1:17" x14ac:dyDescent="0.25">
      <c r="A162" s="23"/>
      <c r="B162" s="24">
        <v>3211</v>
      </c>
      <c r="C162" s="25"/>
      <c r="D162" s="192" t="s">
        <v>47</v>
      </c>
      <c r="E162" s="149"/>
      <c r="F162" s="161">
        <v>0</v>
      </c>
      <c r="G162" s="161">
        <v>0</v>
      </c>
      <c r="H162" s="161">
        <v>0</v>
      </c>
      <c r="I162" s="161">
        <v>0</v>
      </c>
      <c r="J162" s="161">
        <v>0</v>
      </c>
    </row>
    <row r="163" spans="1:17" ht="25.5" x14ac:dyDescent="0.25">
      <c r="A163" s="23"/>
      <c r="B163" s="24">
        <v>3212</v>
      </c>
      <c r="C163" s="25"/>
      <c r="D163" s="192" t="s">
        <v>48</v>
      </c>
      <c r="E163" s="149"/>
      <c r="F163" s="161">
        <v>0</v>
      </c>
      <c r="G163" s="161">
        <v>0</v>
      </c>
      <c r="H163" s="161">
        <v>0</v>
      </c>
      <c r="I163" s="161">
        <v>0</v>
      </c>
      <c r="J163" s="161">
        <v>0</v>
      </c>
    </row>
    <row r="164" spans="1:17" x14ac:dyDescent="0.25">
      <c r="A164" s="23"/>
      <c r="B164" s="24"/>
      <c r="C164" s="25"/>
      <c r="D164" s="192"/>
      <c r="E164" s="149"/>
      <c r="F164" s="161"/>
      <c r="G164" s="120"/>
      <c r="H164" s="120"/>
      <c r="I164" s="120"/>
      <c r="J164" s="120"/>
    </row>
    <row r="165" spans="1:17" ht="33.75" customHeight="1" x14ac:dyDescent="0.25">
      <c r="A165" s="295" t="s">
        <v>240</v>
      </c>
      <c r="B165" s="296"/>
      <c r="C165" s="297"/>
      <c r="D165" s="189" t="s">
        <v>117</v>
      </c>
      <c r="E165" s="148">
        <v>49680</v>
      </c>
      <c r="F165" s="161">
        <f t="shared" si="12"/>
        <v>6593.6691220386219</v>
      </c>
      <c r="G165" s="127">
        <v>0</v>
      </c>
      <c r="H165" s="127">
        <v>0</v>
      </c>
      <c r="I165" s="127">
        <v>0</v>
      </c>
      <c r="J165" s="127">
        <v>0</v>
      </c>
      <c r="K165" s="77">
        <v>960</v>
      </c>
      <c r="L165" s="101">
        <f>F165</f>
        <v>6593.6691220386219</v>
      </c>
      <c r="M165" s="101">
        <f t="shared" ref="M165:P165" si="20">G165</f>
        <v>0</v>
      </c>
      <c r="N165" s="101">
        <f t="shared" si="20"/>
        <v>0</v>
      </c>
      <c r="O165" s="101">
        <f t="shared" si="20"/>
        <v>0</v>
      </c>
      <c r="P165" s="101">
        <f t="shared" si="20"/>
        <v>0</v>
      </c>
    </row>
    <row r="166" spans="1:17" ht="23.25" customHeight="1" x14ac:dyDescent="0.25">
      <c r="A166" s="42" t="s">
        <v>93</v>
      </c>
      <c r="B166" s="43"/>
      <c r="C166" s="44"/>
      <c r="D166" s="45" t="s">
        <v>81</v>
      </c>
      <c r="E166" s="150">
        <v>49680</v>
      </c>
      <c r="F166" s="162">
        <f t="shared" si="12"/>
        <v>6593.6691220386219</v>
      </c>
      <c r="G166" s="121">
        <v>0</v>
      </c>
      <c r="H166" s="121">
        <v>0</v>
      </c>
      <c r="I166" s="121">
        <v>0</v>
      </c>
      <c r="J166" s="121">
        <v>0</v>
      </c>
    </row>
    <row r="167" spans="1:17" ht="28.5" customHeight="1" x14ac:dyDescent="0.25">
      <c r="A167" s="23">
        <v>4</v>
      </c>
      <c r="B167" s="24"/>
      <c r="C167" s="25"/>
      <c r="D167" s="192" t="s">
        <v>24</v>
      </c>
      <c r="E167" s="149">
        <v>49680</v>
      </c>
      <c r="F167" s="161">
        <f t="shared" si="12"/>
        <v>6593.6691220386219</v>
      </c>
      <c r="G167" s="120">
        <v>0</v>
      </c>
      <c r="H167" s="120">
        <v>0</v>
      </c>
      <c r="I167" s="120">
        <v>0</v>
      </c>
      <c r="J167" s="120">
        <v>0</v>
      </c>
    </row>
    <row r="168" spans="1:17" ht="43.5" customHeight="1" x14ac:dyDescent="0.25">
      <c r="A168" s="199">
        <v>42</v>
      </c>
      <c r="B168" s="200"/>
      <c r="C168" s="201"/>
      <c r="D168" s="38" t="s">
        <v>165</v>
      </c>
      <c r="E168" s="151">
        <v>49680</v>
      </c>
      <c r="F168" s="163">
        <f t="shared" si="12"/>
        <v>6593.6691220386219</v>
      </c>
      <c r="G168" s="122">
        <v>0</v>
      </c>
      <c r="H168" s="122">
        <v>0</v>
      </c>
      <c r="I168" s="122">
        <v>0</v>
      </c>
      <c r="J168" s="122">
        <v>0</v>
      </c>
    </row>
    <row r="169" spans="1:17" x14ac:dyDescent="0.25">
      <c r="A169" s="23">
        <v>422</v>
      </c>
      <c r="B169" s="24"/>
      <c r="C169" s="25"/>
      <c r="D169" s="192" t="s">
        <v>168</v>
      </c>
      <c r="E169" s="149">
        <v>49680</v>
      </c>
      <c r="F169" s="161">
        <f t="shared" ref="F169:F232" si="21">E169/7.5345</f>
        <v>6593.6691220386219</v>
      </c>
      <c r="G169" s="120">
        <v>0</v>
      </c>
      <c r="H169" s="120">
        <v>0</v>
      </c>
      <c r="I169" s="120">
        <v>0</v>
      </c>
      <c r="J169" s="120">
        <v>0</v>
      </c>
    </row>
    <row r="170" spans="1:17" x14ac:dyDescent="0.25">
      <c r="A170" s="23"/>
      <c r="B170" s="24">
        <v>4221</v>
      </c>
      <c r="C170" s="25"/>
      <c r="D170" s="192" t="s">
        <v>118</v>
      </c>
      <c r="E170" s="149">
        <v>49680</v>
      </c>
      <c r="F170" s="161">
        <f t="shared" si="21"/>
        <v>6593.6691220386219</v>
      </c>
      <c r="G170" s="120">
        <v>0</v>
      </c>
      <c r="H170" s="120">
        <v>0</v>
      </c>
      <c r="I170" s="120">
        <v>0</v>
      </c>
      <c r="J170" s="120">
        <v>0</v>
      </c>
    </row>
    <row r="171" spans="1:17" ht="24.75" customHeight="1" x14ac:dyDescent="0.25">
      <c r="A171" s="46" t="s">
        <v>125</v>
      </c>
      <c r="B171" s="47"/>
      <c r="C171" s="45"/>
      <c r="D171" s="45" t="s">
        <v>126</v>
      </c>
      <c r="E171" s="150">
        <v>254689.38</v>
      </c>
      <c r="F171" s="162">
        <f t="shared" si="21"/>
        <v>33803.089786979894</v>
      </c>
      <c r="G171" s="121">
        <v>51098.28</v>
      </c>
      <c r="H171" s="121">
        <v>60000</v>
      </c>
      <c r="I171" s="121">
        <v>60000</v>
      </c>
      <c r="J171" s="121">
        <v>60000</v>
      </c>
      <c r="K171" s="82">
        <v>921</v>
      </c>
      <c r="L171" s="93">
        <f>F171</f>
        <v>33803.089786979894</v>
      </c>
      <c r="M171" s="93">
        <f t="shared" ref="M171:P171" si="22">G171</f>
        <v>51098.28</v>
      </c>
      <c r="N171" s="93">
        <f t="shared" si="22"/>
        <v>60000</v>
      </c>
      <c r="O171" s="93">
        <f t="shared" si="22"/>
        <v>60000</v>
      </c>
      <c r="P171" s="93">
        <f t="shared" si="22"/>
        <v>60000</v>
      </c>
    </row>
    <row r="172" spans="1:17" s="32" customFormat="1" ht="25.5" customHeight="1" x14ac:dyDescent="0.25">
      <c r="A172" s="187">
        <v>3</v>
      </c>
      <c r="B172" s="188"/>
      <c r="C172" s="189"/>
      <c r="D172" s="189" t="s">
        <v>22</v>
      </c>
      <c r="E172" s="149">
        <f>SUM(E173+E181+E209+E214+E217)</f>
        <v>254689.38</v>
      </c>
      <c r="F172" s="161">
        <f t="shared" si="21"/>
        <v>33803.089786979894</v>
      </c>
      <c r="G172" s="120">
        <v>51098.28</v>
      </c>
      <c r="H172" s="120">
        <v>60000</v>
      </c>
      <c r="I172" s="120">
        <v>60000</v>
      </c>
      <c r="J172" s="120">
        <v>60000</v>
      </c>
      <c r="L172" s="100"/>
      <c r="M172" s="100"/>
      <c r="N172" s="100"/>
      <c r="O172" s="100"/>
      <c r="P172" s="100"/>
      <c r="Q172" s="100"/>
    </row>
    <row r="173" spans="1:17" s="32" customFormat="1" ht="24.75" customHeight="1" x14ac:dyDescent="0.25">
      <c r="A173" s="165">
        <v>31</v>
      </c>
      <c r="B173" s="166"/>
      <c r="C173" s="38"/>
      <c r="D173" s="38" t="s">
        <v>23</v>
      </c>
      <c r="E173" s="151">
        <f>SUM(E174+E176+E178)</f>
        <v>16913.38</v>
      </c>
      <c r="F173" s="163">
        <f t="shared" si="21"/>
        <v>2244.7912933837679</v>
      </c>
      <c r="G173" s="122">
        <f>G174+G176+G178</f>
        <v>5972.5199999999995</v>
      </c>
      <c r="H173" s="122">
        <v>6000</v>
      </c>
      <c r="I173" s="122">
        <v>6000</v>
      </c>
      <c r="J173" s="122">
        <v>6000</v>
      </c>
      <c r="L173" s="100"/>
      <c r="M173" s="100"/>
      <c r="N173" s="100"/>
      <c r="O173" s="100"/>
      <c r="P173" s="100"/>
      <c r="Q173" s="100"/>
    </row>
    <row r="174" spans="1:17" s="32" customFormat="1" x14ac:dyDescent="0.25">
      <c r="A174" s="187">
        <v>311</v>
      </c>
      <c r="B174" s="188"/>
      <c r="C174" s="189"/>
      <c r="D174" s="189" t="s">
        <v>162</v>
      </c>
      <c r="E174" s="149">
        <v>13255.69</v>
      </c>
      <c r="F174" s="161">
        <f t="shared" si="21"/>
        <v>1759.3324042736745</v>
      </c>
      <c r="G174" s="120">
        <v>2654.45</v>
      </c>
      <c r="H174" s="120">
        <v>2500</v>
      </c>
      <c r="I174" s="120">
        <v>2500</v>
      </c>
      <c r="J174" s="120">
        <v>2500</v>
      </c>
      <c r="L174" s="100"/>
      <c r="M174" s="100"/>
      <c r="N174" s="100"/>
      <c r="O174" s="100"/>
      <c r="P174" s="100"/>
      <c r="Q174" s="100"/>
    </row>
    <row r="175" spans="1:17" x14ac:dyDescent="0.25">
      <c r="A175" s="190"/>
      <c r="B175" s="191">
        <v>3111</v>
      </c>
      <c r="C175" s="192"/>
      <c r="D175" s="192" t="s">
        <v>85</v>
      </c>
      <c r="E175" s="149">
        <v>13255.69</v>
      </c>
      <c r="F175" s="161">
        <f t="shared" si="21"/>
        <v>1759.3324042736745</v>
      </c>
      <c r="G175" s="120">
        <v>2654.45</v>
      </c>
      <c r="H175" s="120">
        <v>2500</v>
      </c>
      <c r="I175" s="120">
        <v>2500</v>
      </c>
      <c r="J175" s="120">
        <v>2500</v>
      </c>
    </row>
    <row r="176" spans="1:17" x14ac:dyDescent="0.25">
      <c r="A176" s="190">
        <v>312</v>
      </c>
      <c r="B176" s="191"/>
      <c r="C176" s="192"/>
      <c r="D176" s="192" t="s">
        <v>86</v>
      </c>
      <c r="E176" s="149">
        <v>0</v>
      </c>
      <c r="F176" s="161">
        <f t="shared" si="21"/>
        <v>0</v>
      </c>
      <c r="G176" s="120">
        <v>2654.46</v>
      </c>
      <c r="H176" s="120">
        <v>2500</v>
      </c>
      <c r="I176" s="120">
        <v>2500</v>
      </c>
      <c r="J176" s="120">
        <v>2500</v>
      </c>
    </row>
    <row r="177" spans="1:16" x14ac:dyDescent="0.25">
      <c r="A177" s="190"/>
      <c r="B177" s="191">
        <v>3121</v>
      </c>
      <c r="C177" s="192"/>
      <c r="D177" s="192" t="s">
        <v>86</v>
      </c>
      <c r="E177" s="149">
        <v>0</v>
      </c>
      <c r="F177" s="161">
        <f t="shared" si="21"/>
        <v>0</v>
      </c>
      <c r="G177" s="120">
        <v>2654.46</v>
      </c>
      <c r="H177" s="120">
        <v>2500</v>
      </c>
      <c r="I177" s="120">
        <v>2500</v>
      </c>
      <c r="J177" s="120">
        <v>2500</v>
      </c>
      <c r="K177" s="83"/>
      <c r="L177" s="94"/>
      <c r="M177" s="95"/>
      <c r="N177" s="95"/>
      <c r="O177" s="95"/>
      <c r="P177" s="95"/>
    </row>
    <row r="178" spans="1:16" x14ac:dyDescent="0.25">
      <c r="A178" s="190">
        <v>313</v>
      </c>
      <c r="B178" s="191"/>
      <c r="C178" s="192"/>
      <c r="D178" s="192" t="s">
        <v>163</v>
      </c>
      <c r="E178" s="149">
        <f>SUM(E179:E180)</f>
        <v>3657.69</v>
      </c>
      <c r="F178" s="161">
        <f t="shared" si="21"/>
        <v>485.45888911009354</v>
      </c>
      <c r="G178" s="120">
        <v>663.61</v>
      </c>
      <c r="H178" s="120">
        <v>1000</v>
      </c>
      <c r="I178" s="120">
        <v>1000</v>
      </c>
      <c r="J178" s="120">
        <v>1000</v>
      </c>
    </row>
    <row r="179" spans="1:16" ht="25.5" x14ac:dyDescent="0.25">
      <c r="A179" s="190"/>
      <c r="B179" s="191">
        <v>3131</v>
      </c>
      <c r="C179" s="192"/>
      <c r="D179" s="192" t="s">
        <v>97</v>
      </c>
      <c r="E179" s="149">
        <v>1262.23</v>
      </c>
      <c r="F179" s="161">
        <f t="shared" si="21"/>
        <v>167.52671046519345</v>
      </c>
      <c r="G179" s="120">
        <v>0</v>
      </c>
      <c r="H179" s="120">
        <v>0</v>
      </c>
      <c r="I179" s="120">
        <v>0</v>
      </c>
      <c r="J179" s="120">
        <v>0</v>
      </c>
    </row>
    <row r="180" spans="1:16" ht="25.5" x14ac:dyDescent="0.25">
      <c r="A180" s="190"/>
      <c r="B180" s="191">
        <v>3132</v>
      </c>
      <c r="C180" s="192"/>
      <c r="D180" s="192" t="s">
        <v>87</v>
      </c>
      <c r="E180" s="149">
        <v>2395.46</v>
      </c>
      <c r="F180" s="161">
        <f t="shared" si="21"/>
        <v>317.93217864490009</v>
      </c>
      <c r="G180" s="120">
        <v>663.61</v>
      </c>
      <c r="H180" s="120">
        <v>1000</v>
      </c>
      <c r="I180" s="120">
        <v>1000</v>
      </c>
      <c r="J180" s="120">
        <v>1000</v>
      </c>
    </row>
    <row r="181" spans="1:16" ht="21.75" customHeight="1" x14ac:dyDescent="0.25">
      <c r="A181" s="165">
        <v>32</v>
      </c>
      <c r="B181" s="166"/>
      <c r="C181" s="38"/>
      <c r="D181" s="38" t="s">
        <v>32</v>
      </c>
      <c r="E181" s="151">
        <f>SUM(E182+E187+E194+E204+E206)</f>
        <v>225237.95</v>
      </c>
      <c r="F181" s="163">
        <f t="shared" si="21"/>
        <v>29894.213285553124</v>
      </c>
      <c r="G181" s="122">
        <f>G182+G187+G194+G206</f>
        <v>42869.469999999994</v>
      </c>
      <c r="H181" s="122">
        <v>50000</v>
      </c>
      <c r="I181" s="122">
        <v>50000</v>
      </c>
      <c r="J181" s="122">
        <v>50000</v>
      </c>
    </row>
    <row r="182" spans="1:16" x14ac:dyDescent="0.25">
      <c r="A182" s="190">
        <v>321</v>
      </c>
      <c r="B182" s="191"/>
      <c r="C182" s="192"/>
      <c r="D182" s="192" t="s">
        <v>161</v>
      </c>
      <c r="E182" s="149">
        <f>SUM(E183:E186)</f>
        <v>8503.35</v>
      </c>
      <c r="F182" s="161">
        <f t="shared" si="21"/>
        <v>1128.5884929325105</v>
      </c>
      <c r="G182" s="120">
        <f>G184+G183+G185</f>
        <v>6636.1399999999994</v>
      </c>
      <c r="H182" s="120">
        <v>7000</v>
      </c>
      <c r="I182" s="120">
        <v>7000</v>
      </c>
      <c r="J182" s="120">
        <v>7000</v>
      </c>
    </row>
    <row r="183" spans="1:16" x14ac:dyDescent="0.25">
      <c r="A183" s="190"/>
      <c r="B183" s="191">
        <v>3211</v>
      </c>
      <c r="C183" s="192"/>
      <c r="D183" s="192" t="s">
        <v>47</v>
      </c>
      <c r="E183" s="149">
        <v>7706.22</v>
      </c>
      <c r="F183" s="161">
        <f t="shared" si="21"/>
        <v>1022.7911606609596</v>
      </c>
      <c r="G183" s="120">
        <v>5308.91</v>
      </c>
      <c r="H183" s="120">
        <v>4000</v>
      </c>
      <c r="I183" s="120">
        <v>4000</v>
      </c>
      <c r="J183" s="120">
        <v>4000</v>
      </c>
      <c r="K183" s="83"/>
      <c r="L183" s="94"/>
      <c r="M183" s="95"/>
      <c r="N183" s="95"/>
      <c r="O183" s="95"/>
      <c r="P183" s="95"/>
    </row>
    <row r="184" spans="1:16" ht="25.5" x14ac:dyDescent="0.25">
      <c r="A184" s="190"/>
      <c r="B184" s="191">
        <v>3212</v>
      </c>
      <c r="C184" s="192"/>
      <c r="D184" s="192" t="s">
        <v>48</v>
      </c>
      <c r="E184" s="149">
        <v>227.65</v>
      </c>
      <c r="F184" s="161">
        <f t="shared" si="21"/>
        <v>30.214347335589618</v>
      </c>
      <c r="G184" s="120">
        <v>0</v>
      </c>
      <c r="H184" s="120">
        <v>0</v>
      </c>
      <c r="I184" s="120">
        <v>0</v>
      </c>
      <c r="J184" s="120">
        <v>0</v>
      </c>
    </row>
    <row r="185" spans="1:16" ht="25.5" customHeight="1" x14ac:dyDescent="0.25">
      <c r="A185" s="190"/>
      <c r="B185" s="191">
        <v>3213</v>
      </c>
      <c r="C185" s="192"/>
      <c r="D185" s="192" t="s">
        <v>49</v>
      </c>
      <c r="E185" s="149">
        <v>226.04</v>
      </c>
      <c r="F185" s="161">
        <f t="shared" si="21"/>
        <v>30.000663614042072</v>
      </c>
      <c r="G185" s="120">
        <v>1327.23</v>
      </c>
      <c r="H185" s="120">
        <v>3000</v>
      </c>
      <c r="I185" s="120">
        <v>3000</v>
      </c>
      <c r="J185" s="120">
        <v>3000</v>
      </c>
      <c r="K185" s="83"/>
      <c r="L185" s="94"/>
      <c r="M185" s="95"/>
      <c r="N185" s="95"/>
      <c r="O185" s="95"/>
      <c r="P185" s="95"/>
    </row>
    <row r="186" spans="1:16" ht="25.5" x14ac:dyDescent="0.25">
      <c r="A186" s="190"/>
      <c r="B186" s="191">
        <v>3214</v>
      </c>
      <c r="C186" s="192"/>
      <c r="D186" s="192" t="s">
        <v>50</v>
      </c>
      <c r="E186" s="149">
        <v>343.44</v>
      </c>
      <c r="F186" s="161">
        <f t="shared" si="21"/>
        <v>45.582321321919167</v>
      </c>
      <c r="G186" s="120">
        <v>0</v>
      </c>
      <c r="H186" s="120">
        <v>0</v>
      </c>
      <c r="I186" s="120">
        <v>0</v>
      </c>
      <c r="J186" s="120">
        <v>0</v>
      </c>
      <c r="K186" s="83"/>
      <c r="L186" s="94"/>
      <c r="M186" s="95"/>
      <c r="N186" s="95"/>
      <c r="O186" s="95"/>
      <c r="P186" s="95"/>
    </row>
    <row r="187" spans="1:16" x14ac:dyDescent="0.25">
      <c r="A187" s="190">
        <v>322</v>
      </c>
      <c r="B187" s="191"/>
      <c r="C187" s="192"/>
      <c r="D187" s="192" t="s">
        <v>51</v>
      </c>
      <c r="E187" s="149">
        <f>SUM(E188:E193)</f>
        <v>62583.32</v>
      </c>
      <c r="F187" s="161">
        <f t="shared" si="21"/>
        <v>8306.2339903112352</v>
      </c>
      <c r="G187" s="120">
        <f>SUM(G188:G193)</f>
        <v>13272.28</v>
      </c>
      <c r="H187" s="120">
        <v>15000</v>
      </c>
      <c r="I187" s="120">
        <v>15000</v>
      </c>
      <c r="J187" s="120">
        <v>15000</v>
      </c>
    </row>
    <row r="188" spans="1:16" ht="25.5" x14ac:dyDescent="0.25">
      <c r="A188" s="190"/>
      <c r="B188" s="191">
        <v>3221</v>
      </c>
      <c r="C188" s="192"/>
      <c r="D188" s="192" t="s">
        <v>52</v>
      </c>
      <c r="E188" s="149">
        <v>17552.439999999999</v>
      </c>
      <c r="F188" s="161">
        <f t="shared" si="21"/>
        <v>2329.6091313292186</v>
      </c>
      <c r="G188" s="120">
        <v>3318.07</v>
      </c>
      <c r="H188" s="120">
        <v>5000</v>
      </c>
      <c r="I188" s="120">
        <v>5000</v>
      </c>
      <c r="J188" s="120">
        <v>5000</v>
      </c>
      <c r="K188" s="84"/>
      <c r="L188" s="95"/>
      <c r="M188" s="96"/>
      <c r="N188" s="96"/>
      <c r="O188" s="96"/>
      <c r="P188" s="96"/>
    </row>
    <row r="189" spans="1:16" x14ac:dyDescent="0.25">
      <c r="A189" s="190"/>
      <c r="B189" s="191">
        <v>3222</v>
      </c>
      <c r="C189" s="192"/>
      <c r="D189" s="192" t="s">
        <v>226</v>
      </c>
      <c r="E189" s="149">
        <v>0</v>
      </c>
      <c r="F189" s="161">
        <f t="shared" si="21"/>
        <v>0</v>
      </c>
      <c r="G189" s="120">
        <v>0</v>
      </c>
      <c r="H189" s="120">
        <v>500</v>
      </c>
      <c r="I189" s="120">
        <v>500</v>
      </c>
      <c r="J189" s="120">
        <v>500</v>
      </c>
      <c r="K189" s="84"/>
      <c r="L189" s="95"/>
      <c r="M189" s="96"/>
      <c r="N189" s="96"/>
      <c r="O189" s="96"/>
      <c r="P189" s="96"/>
    </row>
    <row r="190" spans="1:16" x14ac:dyDescent="0.25">
      <c r="A190" s="190"/>
      <c r="B190" s="191">
        <v>3223</v>
      </c>
      <c r="C190" s="192"/>
      <c r="D190" s="192" t="s">
        <v>53</v>
      </c>
      <c r="E190" s="149">
        <v>30583.84</v>
      </c>
      <c r="F190" s="161">
        <f t="shared" si="21"/>
        <v>4059.1731369035765</v>
      </c>
      <c r="G190" s="120">
        <v>6636.14</v>
      </c>
      <c r="H190" s="120">
        <v>7000</v>
      </c>
      <c r="I190" s="120">
        <v>7000</v>
      </c>
      <c r="J190" s="120">
        <v>7000</v>
      </c>
      <c r="K190" s="84"/>
      <c r="L190" s="95"/>
      <c r="M190" s="96"/>
      <c r="N190" s="96"/>
      <c r="O190" s="96"/>
      <c r="P190" s="96"/>
    </row>
    <row r="191" spans="1:16" ht="25.5" x14ac:dyDescent="0.25">
      <c r="A191" s="190"/>
      <c r="B191" s="191">
        <v>3224</v>
      </c>
      <c r="C191" s="192"/>
      <c r="D191" s="192" t="s">
        <v>75</v>
      </c>
      <c r="E191" s="149">
        <v>12677.04</v>
      </c>
      <c r="F191" s="161">
        <f t="shared" si="21"/>
        <v>1682.5323511845511</v>
      </c>
      <c r="G191" s="120">
        <v>1327.23</v>
      </c>
      <c r="H191" s="120">
        <v>1000</v>
      </c>
      <c r="I191" s="120">
        <v>1000</v>
      </c>
      <c r="J191" s="120">
        <v>1000</v>
      </c>
      <c r="K191" s="84"/>
      <c r="L191" s="95"/>
      <c r="M191" s="96"/>
      <c r="N191" s="96"/>
      <c r="O191" s="96"/>
      <c r="P191" s="96"/>
    </row>
    <row r="192" spans="1:16" x14ac:dyDescent="0.25">
      <c r="A192" s="21"/>
      <c r="B192" s="22">
        <v>3225</v>
      </c>
      <c r="C192" s="15"/>
      <c r="D192" s="15" t="s">
        <v>54</v>
      </c>
      <c r="E192" s="149">
        <v>1770</v>
      </c>
      <c r="F192" s="161">
        <f t="shared" si="21"/>
        <v>234.9193708938881</v>
      </c>
      <c r="G192" s="120">
        <v>1327.23</v>
      </c>
      <c r="H192" s="120">
        <v>1000</v>
      </c>
      <c r="I192" s="120">
        <v>1000</v>
      </c>
      <c r="J192" s="120">
        <v>1000</v>
      </c>
      <c r="K192" s="84"/>
      <c r="L192" s="95"/>
      <c r="M192" s="96"/>
      <c r="N192" s="96"/>
      <c r="O192" s="96"/>
      <c r="P192" s="96"/>
    </row>
    <row r="193" spans="1:16" x14ac:dyDescent="0.25">
      <c r="A193" s="21"/>
      <c r="B193" s="22">
        <v>3227</v>
      </c>
      <c r="C193" s="15"/>
      <c r="D193" s="15" t="s">
        <v>98</v>
      </c>
      <c r="E193" s="149">
        <v>0</v>
      </c>
      <c r="F193" s="161">
        <f t="shared" si="21"/>
        <v>0</v>
      </c>
      <c r="G193" s="120">
        <v>663.61</v>
      </c>
      <c r="H193" s="120">
        <v>500</v>
      </c>
      <c r="I193" s="120">
        <v>500</v>
      </c>
      <c r="J193" s="120">
        <v>500</v>
      </c>
      <c r="K193" s="84"/>
      <c r="L193" s="95"/>
      <c r="M193" s="96"/>
      <c r="N193" s="96"/>
      <c r="O193" s="96"/>
      <c r="P193" s="96"/>
    </row>
    <row r="194" spans="1:16" x14ac:dyDescent="0.25">
      <c r="A194" s="21">
        <v>323</v>
      </c>
      <c r="B194" s="22"/>
      <c r="C194" s="15"/>
      <c r="D194" s="15" t="s">
        <v>56</v>
      </c>
      <c r="E194" s="149">
        <f>SUM(E195:E203)</f>
        <v>120759.34</v>
      </c>
      <c r="F194" s="161">
        <f t="shared" si="21"/>
        <v>16027.518747096687</v>
      </c>
      <c r="G194" s="120">
        <f>SUM(G195:G203)</f>
        <v>20572.039999999997</v>
      </c>
      <c r="H194" s="120">
        <f>SUM(H195:H203)</f>
        <v>20000</v>
      </c>
      <c r="I194" s="120">
        <f t="shared" ref="I194:J194" si="23">SUM(I195:I203)</f>
        <v>20000</v>
      </c>
      <c r="J194" s="120">
        <f t="shared" si="23"/>
        <v>20000</v>
      </c>
    </row>
    <row r="195" spans="1:16" x14ac:dyDescent="0.25">
      <c r="A195" s="21"/>
      <c r="B195" s="22">
        <v>3231</v>
      </c>
      <c r="C195" s="15"/>
      <c r="D195" s="15" t="s">
        <v>57</v>
      </c>
      <c r="E195" s="149">
        <v>11691.4</v>
      </c>
      <c r="F195" s="161">
        <f t="shared" si="21"/>
        <v>1551.7154422987589</v>
      </c>
      <c r="G195" s="120">
        <v>3318.07</v>
      </c>
      <c r="H195" s="120">
        <v>4000</v>
      </c>
      <c r="I195" s="120">
        <v>4000</v>
      </c>
      <c r="J195" s="120">
        <v>4000</v>
      </c>
      <c r="K195" s="84"/>
      <c r="L195" s="95"/>
      <c r="M195" s="96"/>
      <c r="N195" s="96"/>
      <c r="O195" s="96"/>
      <c r="P195" s="96"/>
    </row>
    <row r="196" spans="1:16" ht="25.5" x14ac:dyDescent="0.25">
      <c r="A196" s="21"/>
      <c r="B196" s="22">
        <v>3232</v>
      </c>
      <c r="C196" s="15"/>
      <c r="D196" s="15" t="s">
        <v>77</v>
      </c>
      <c r="E196" s="149">
        <v>6937.95</v>
      </c>
      <c r="F196" s="161">
        <f t="shared" si="21"/>
        <v>920.82420864025471</v>
      </c>
      <c r="G196" s="120">
        <v>2654.46</v>
      </c>
      <c r="H196" s="120">
        <v>3000</v>
      </c>
      <c r="I196" s="120">
        <v>3000</v>
      </c>
      <c r="J196" s="120">
        <v>3000</v>
      </c>
      <c r="K196" s="84"/>
      <c r="L196" s="95"/>
      <c r="M196" s="96"/>
      <c r="N196" s="96"/>
      <c r="O196" s="96"/>
      <c r="P196" s="96"/>
    </row>
    <row r="197" spans="1:16" x14ac:dyDescent="0.25">
      <c r="A197" s="21"/>
      <c r="B197" s="22">
        <v>3233</v>
      </c>
      <c r="C197" s="15"/>
      <c r="D197" s="15" t="s">
        <v>58</v>
      </c>
      <c r="E197" s="149">
        <v>423</v>
      </c>
      <c r="F197" s="161">
        <f t="shared" si="21"/>
        <v>56.141747959386819</v>
      </c>
      <c r="G197" s="120">
        <v>663.61</v>
      </c>
      <c r="H197" s="120">
        <v>2000</v>
      </c>
      <c r="I197" s="120">
        <v>2000</v>
      </c>
      <c r="J197" s="120">
        <v>2000</v>
      </c>
      <c r="K197" s="84"/>
      <c r="L197" s="95"/>
      <c r="M197" s="96"/>
      <c r="N197" s="96"/>
      <c r="O197" s="96"/>
      <c r="P197" s="96"/>
    </row>
    <row r="198" spans="1:16" x14ac:dyDescent="0.25">
      <c r="A198" s="21"/>
      <c r="B198" s="22">
        <v>3234</v>
      </c>
      <c r="C198" s="15"/>
      <c r="D198" s="15" t="s">
        <v>59</v>
      </c>
      <c r="E198" s="149">
        <v>1754.15</v>
      </c>
      <c r="F198" s="161">
        <f t="shared" si="21"/>
        <v>232.81571438051628</v>
      </c>
      <c r="G198" s="120">
        <v>2654.46</v>
      </c>
      <c r="H198" s="120">
        <v>2000</v>
      </c>
      <c r="I198" s="120">
        <v>2000</v>
      </c>
      <c r="J198" s="120">
        <v>2000</v>
      </c>
      <c r="K198" s="84"/>
      <c r="L198" s="95"/>
      <c r="M198" s="96"/>
      <c r="N198" s="96"/>
      <c r="O198" s="96"/>
      <c r="P198" s="96"/>
    </row>
    <row r="199" spans="1:16" x14ac:dyDescent="0.25">
      <c r="A199" s="21"/>
      <c r="B199" s="22">
        <v>3235</v>
      </c>
      <c r="C199" s="15"/>
      <c r="D199" s="15" t="s">
        <v>60</v>
      </c>
      <c r="E199" s="149">
        <v>611.35</v>
      </c>
      <c r="F199" s="161">
        <f t="shared" si="21"/>
        <v>81.140088924281642</v>
      </c>
      <c r="G199" s="120">
        <v>929.06</v>
      </c>
      <c r="H199" s="120">
        <v>1000</v>
      </c>
      <c r="I199" s="120">
        <v>1000</v>
      </c>
      <c r="J199" s="120">
        <v>1000</v>
      </c>
    </row>
    <row r="200" spans="1:16" ht="22.5" customHeight="1" x14ac:dyDescent="0.25">
      <c r="A200" s="21"/>
      <c r="B200" s="22">
        <v>3236</v>
      </c>
      <c r="C200" s="15"/>
      <c r="D200" s="15" t="s">
        <v>61</v>
      </c>
      <c r="E200" s="149">
        <v>0</v>
      </c>
      <c r="F200" s="161">
        <f t="shared" si="21"/>
        <v>0</v>
      </c>
      <c r="G200" s="120">
        <v>663.61</v>
      </c>
      <c r="H200" s="120">
        <v>1000</v>
      </c>
      <c r="I200" s="120">
        <v>1000</v>
      </c>
      <c r="J200" s="120">
        <v>1000</v>
      </c>
      <c r="K200" s="84"/>
      <c r="L200" s="95"/>
      <c r="M200" s="96"/>
      <c r="N200" s="96"/>
      <c r="O200" s="96"/>
      <c r="P200" s="96"/>
    </row>
    <row r="201" spans="1:16" x14ac:dyDescent="0.25">
      <c r="A201" s="21"/>
      <c r="B201" s="22">
        <v>3237</v>
      </c>
      <c r="C201" s="15"/>
      <c r="D201" s="15" t="s">
        <v>62</v>
      </c>
      <c r="E201" s="149">
        <v>91752.49</v>
      </c>
      <c r="F201" s="161">
        <f t="shared" si="21"/>
        <v>12177.648151834894</v>
      </c>
      <c r="G201" s="120">
        <v>7366.12</v>
      </c>
      <c r="H201" s="120">
        <v>4000</v>
      </c>
      <c r="I201" s="120">
        <v>4000</v>
      </c>
      <c r="J201" s="120">
        <v>4000</v>
      </c>
      <c r="K201" s="84"/>
      <c r="L201" s="95"/>
      <c r="M201" s="96"/>
      <c r="N201" s="96"/>
      <c r="O201" s="96"/>
      <c r="P201" s="96"/>
    </row>
    <row r="202" spans="1:16" x14ac:dyDescent="0.25">
      <c r="A202" s="21"/>
      <c r="B202" s="22">
        <v>3238</v>
      </c>
      <c r="C202" s="15"/>
      <c r="D202" s="15" t="s">
        <v>63</v>
      </c>
      <c r="E202" s="149">
        <v>575</v>
      </c>
      <c r="F202" s="161">
        <f t="shared" si="21"/>
        <v>76.315614838409971</v>
      </c>
      <c r="G202" s="120">
        <v>1327.23</v>
      </c>
      <c r="H202" s="120">
        <v>2000</v>
      </c>
      <c r="I202" s="120">
        <v>2000</v>
      </c>
      <c r="J202" s="120">
        <v>2000</v>
      </c>
      <c r="K202" s="84"/>
      <c r="L202" s="95"/>
      <c r="M202" s="96"/>
      <c r="N202" s="96"/>
      <c r="O202" s="96"/>
      <c r="P202" s="96"/>
    </row>
    <row r="203" spans="1:16" x14ac:dyDescent="0.25">
      <c r="A203" s="21"/>
      <c r="B203" s="22">
        <v>3239</v>
      </c>
      <c r="C203" s="15"/>
      <c r="D203" s="15" t="s">
        <v>64</v>
      </c>
      <c r="E203" s="149">
        <v>7014</v>
      </c>
      <c r="F203" s="161">
        <f t="shared" si="21"/>
        <v>930.91777822018707</v>
      </c>
      <c r="G203" s="120">
        <v>995.42</v>
      </c>
      <c r="H203" s="120">
        <v>1000</v>
      </c>
      <c r="I203" s="120">
        <v>1000</v>
      </c>
      <c r="J203" s="120">
        <v>1000</v>
      </c>
      <c r="K203" s="84"/>
      <c r="L203" s="95"/>
      <c r="M203" s="96"/>
      <c r="N203" s="96"/>
      <c r="O203" s="96"/>
      <c r="P203" s="96"/>
    </row>
    <row r="204" spans="1:16" ht="25.5" x14ac:dyDescent="0.25">
      <c r="A204" s="21">
        <v>324</v>
      </c>
      <c r="B204" s="22"/>
      <c r="C204" s="15"/>
      <c r="D204" s="15" t="s">
        <v>99</v>
      </c>
      <c r="E204" s="149">
        <v>1050</v>
      </c>
      <c r="F204" s="161">
        <f t="shared" si="21"/>
        <v>139.35894883535735</v>
      </c>
      <c r="G204" s="120">
        <v>0</v>
      </c>
      <c r="H204" s="120">
        <v>1000</v>
      </c>
      <c r="I204" s="120">
        <v>1000</v>
      </c>
      <c r="J204" s="120">
        <v>1000</v>
      </c>
    </row>
    <row r="205" spans="1:16" ht="25.5" x14ac:dyDescent="0.25">
      <c r="A205" s="21"/>
      <c r="B205" s="22">
        <v>3241</v>
      </c>
      <c r="C205" s="15"/>
      <c r="D205" s="15" t="s">
        <v>99</v>
      </c>
      <c r="E205" s="149">
        <v>1050</v>
      </c>
      <c r="F205" s="161">
        <f t="shared" si="21"/>
        <v>139.35894883535735</v>
      </c>
      <c r="G205" s="120">
        <v>0</v>
      </c>
      <c r="H205" s="120">
        <v>1000</v>
      </c>
      <c r="I205" s="120">
        <v>1000</v>
      </c>
      <c r="J205" s="120">
        <v>1000</v>
      </c>
    </row>
    <row r="206" spans="1:16" ht="25.5" x14ac:dyDescent="0.25">
      <c r="A206" s="21">
        <v>329</v>
      </c>
      <c r="B206" s="22"/>
      <c r="C206" s="15"/>
      <c r="D206" s="15" t="s">
        <v>65</v>
      </c>
      <c r="E206" s="149">
        <f>SUM(E207:E208)</f>
        <v>32341.94</v>
      </c>
      <c r="F206" s="161">
        <f t="shared" si="21"/>
        <v>4292.5131063773306</v>
      </c>
      <c r="G206" s="120">
        <f>G207+G208</f>
        <v>2389.0100000000002</v>
      </c>
      <c r="H206" s="120">
        <v>7000</v>
      </c>
      <c r="I206" s="120">
        <v>7000</v>
      </c>
      <c r="J206" s="120">
        <v>7000</v>
      </c>
    </row>
    <row r="207" spans="1:16" x14ac:dyDescent="0.25">
      <c r="A207" s="21"/>
      <c r="B207" s="22">
        <v>3293</v>
      </c>
      <c r="C207" s="15"/>
      <c r="D207" s="15" t="s">
        <v>67</v>
      </c>
      <c r="E207" s="149">
        <v>666.89</v>
      </c>
      <c r="F207" s="161">
        <f t="shared" si="21"/>
        <v>88.511513703629959</v>
      </c>
      <c r="G207" s="120">
        <v>1327.23</v>
      </c>
      <c r="H207" s="120">
        <v>6000</v>
      </c>
      <c r="I207" s="120">
        <v>6000</v>
      </c>
      <c r="J207" s="120">
        <v>6000</v>
      </c>
      <c r="K207" s="83"/>
      <c r="L207" s="94"/>
      <c r="M207" s="95"/>
      <c r="N207" s="95"/>
      <c r="O207" s="95"/>
      <c r="P207" s="95"/>
    </row>
    <row r="208" spans="1:16" ht="25.5" x14ac:dyDescent="0.25">
      <c r="A208" s="21"/>
      <c r="B208" s="22">
        <v>3299</v>
      </c>
      <c r="C208" s="15"/>
      <c r="D208" s="15" t="s">
        <v>65</v>
      </c>
      <c r="E208" s="149">
        <v>31675.05</v>
      </c>
      <c r="F208" s="161">
        <f t="shared" si="21"/>
        <v>4204.0015926737005</v>
      </c>
      <c r="G208" s="120">
        <v>1061.78</v>
      </c>
      <c r="H208" s="120">
        <v>1000</v>
      </c>
      <c r="I208" s="120">
        <v>1000</v>
      </c>
      <c r="J208" s="120">
        <v>1000</v>
      </c>
      <c r="K208" s="83"/>
      <c r="L208" s="94"/>
      <c r="M208" s="95"/>
      <c r="N208" s="95"/>
      <c r="O208" s="95"/>
      <c r="P208" s="95"/>
    </row>
    <row r="209" spans="1:17" ht="26.25" customHeight="1" x14ac:dyDescent="0.25">
      <c r="A209" s="165">
        <v>34</v>
      </c>
      <c r="B209" s="166"/>
      <c r="C209" s="38"/>
      <c r="D209" s="38" t="s">
        <v>70</v>
      </c>
      <c r="E209" s="151">
        <v>9088.0499999999993</v>
      </c>
      <c r="F209" s="164">
        <f t="shared" si="21"/>
        <v>1206.1915190125421</v>
      </c>
      <c r="G209" s="122">
        <v>2256.29</v>
      </c>
      <c r="H209" s="129">
        <v>3000</v>
      </c>
      <c r="I209" s="129">
        <v>3000</v>
      </c>
      <c r="J209" s="129">
        <v>3000</v>
      </c>
    </row>
    <row r="210" spans="1:17" x14ac:dyDescent="0.25">
      <c r="A210" s="21">
        <v>343</v>
      </c>
      <c r="B210" s="22"/>
      <c r="C210" s="15"/>
      <c r="D210" s="15" t="s">
        <v>71</v>
      </c>
      <c r="E210" s="149">
        <f>SUM(E211:E213)</f>
        <v>9088.0499999999993</v>
      </c>
      <c r="F210" s="161">
        <f t="shared" si="21"/>
        <v>1206.1915190125421</v>
      </c>
      <c r="G210" s="120">
        <v>2256.29</v>
      </c>
      <c r="H210" s="97">
        <v>3000</v>
      </c>
      <c r="I210" s="97">
        <v>3000</v>
      </c>
      <c r="J210" s="97">
        <v>3000</v>
      </c>
    </row>
    <row r="211" spans="1:17" ht="25.5" x14ac:dyDescent="0.25">
      <c r="A211" s="21"/>
      <c r="B211" s="22">
        <v>3431</v>
      </c>
      <c r="C211" s="15"/>
      <c r="D211" s="15" t="s">
        <v>72</v>
      </c>
      <c r="E211" s="149">
        <v>9063.41</v>
      </c>
      <c r="F211" s="161">
        <f t="shared" si="21"/>
        <v>1202.9212290132059</v>
      </c>
      <c r="G211" s="120">
        <v>1990.84</v>
      </c>
      <c r="H211" s="120">
        <v>2950</v>
      </c>
      <c r="I211" s="120">
        <v>2950</v>
      </c>
      <c r="J211" s="120">
        <v>2950</v>
      </c>
      <c r="K211" s="83"/>
      <c r="L211" s="94"/>
      <c r="M211" s="95"/>
      <c r="N211" s="95"/>
      <c r="O211" s="95"/>
      <c r="P211" s="95"/>
    </row>
    <row r="212" spans="1:17" ht="25.5" x14ac:dyDescent="0.25">
      <c r="A212" s="21"/>
      <c r="B212" s="22">
        <v>3432</v>
      </c>
      <c r="C212" s="15"/>
      <c r="D212" s="15" t="s">
        <v>100</v>
      </c>
      <c r="E212" s="149">
        <v>0</v>
      </c>
      <c r="F212" s="161">
        <f t="shared" si="21"/>
        <v>0</v>
      </c>
      <c r="G212" s="120">
        <v>265.45</v>
      </c>
      <c r="H212" s="120">
        <v>0</v>
      </c>
      <c r="I212" s="120">
        <v>0</v>
      </c>
      <c r="J212" s="120">
        <v>0</v>
      </c>
    </row>
    <row r="213" spans="1:17" x14ac:dyDescent="0.25">
      <c r="A213" s="21"/>
      <c r="B213" s="22">
        <v>3433</v>
      </c>
      <c r="C213" s="15"/>
      <c r="D213" s="15" t="s">
        <v>101</v>
      </c>
      <c r="E213" s="149">
        <v>24.64</v>
      </c>
      <c r="F213" s="161">
        <f t="shared" si="21"/>
        <v>3.2702899993363856</v>
      </c>
      <c r="G213" s="120">
        <v>0</v>
      </c>
      <c r="H213" s="120">
        <v>50</v>
      </c>
      <c r="I213" s="120">
        <v>50</v>
      </c>
      <c r="J213" s="120">
        <v>50</v>
      </c>
    </row>
    <row r="214" spans="1:17" ht="38.25" x14ac:dyDescent="0.25">
      <c r="A214" s="165">
        <v>37</v>
      </c>
      <c r="B214" s="166"/>
      <c r="C214" s="38"/>
      <c r="D214" s="38" t="s">
        <v>229</v>
      </c>
      <c r="E214" s="151">
        <v>0</v>
      </c>
      <c r="F214" s="164">
        <f t="shared" si="21"/>
        <v>0</v>
      </c>
      <c r="G214" s="122">
        <v>0</v>
      </c>
      <c r="H214" s="122">
        <v>990</v>
      </c>
      <c r="I214" s="122">
        <v>990</v>
      </c>
      <c r="J214" s="122">
        <v>990</v>
      </c>
    </row>
    <row r="215" spans="1:17" ht="25.5" x14ac:dyDescent="0.25">
      <c r="A215" s="111">
        <v>372</v>
      </c>
      <c r="B215" s="112"/>
      <c r="C215" s="113"/>
      <c r="D215" s="113" t="s">
        <v>228</v>
      </c>
      <c r="E215" s="149">
        <v>0</v>
      </c>
      <c r="F215" s="161">
        <f t="shared" si="21"/>
        <v>0</v>
      </c>
      <c r="G215" s="120">
        <v>0</v>
      </c>
      <c r="H215" s="120">
        <v>990</v>
      </c>
      <c r="I215" s="120">
        <v>990</v>
      </c>
      <c r="J215" s="120">
        <v>990</v>
      </c>
    </row>
    <row r="216" spans="1:17" ht="25.5" x14ac:dyDescent="0.25">
      <c r="A216" s="111"/>
      <c r="B216" s="112">
        <v>3722</v>
      </c>
      <c r="C216" s="113"/>
      <c r="D216" s="113" t="s">
        <v>227</v>
      </c>
      <c r="E216" s="149">
        <v>0</v>
      </c>
      <c r="F216" s="161">
        <f t="shared" si="21"/>
        <v>0</v>
      </c>
      <c r="G216" s="120">
        <v>0</v>
      </c>
      <c r="H216" s="120">
        <v>990</v>
      </c>
      <c r="I216" s="120">
        <v>990</v>
      </c>
      <c r="J216" s="120">
        <v>990</v>
      </c>
    </row>
    <row r="217" spans="1:17" ht="29.25" customHeight="1" x14ac:dyDescent="0.25">
      <c r="A217" s="165">
        <v>38</v>
      </c>
      <c r="B217" s="166"/>
      <c r="C217" s="38"/>
      <c r="D217" s="38" t="s">
        <v>230</v>
      </c>
      <c r="E217" s="151">
        <v>3450</v>
      </c>
      <c r="F217" s="164">
        <f t="shared" si="21"/>
        <v>457.89368903045988</v>
      </c>
      <c r="G217" s="122">
        <v>0</v>
      </c>
      <c r="H217" s="122">
        <v>10</v>
      </c>
      <c r="I217" s="122">
        <v>10</v>
      </c>
      <c r="J217" s="122">
        <v>10</v>
      </c>
    </row>
    <row r="218" spans="1:17" x14ac:dyDescent="0.25">
      <c r="A218" s="111">
        <v>381</v>
      </c>
      <c r="B218" s="112"/>
      <c r="C218" s="113"/>
      <c r="D218" s="113" t="s">
        <v>154</v>
      </c>
      <c r="E218" s="149">
        <v>3450</v>
      </c>
      <c r="F218" s="161">
        <f t="shared" si="21"/>
        <v>457.89368903045988</v>
      </c>
      <c r="G218" s="120">
        <v>0</v>
      </c>
      <c r="H218" s="120">
        <v>10</v>
      </c>
      <c r="I218" s="120">
        <v>10</v>
      </c>
      <c r="J218" s="120">
        <v>10</v>
      </c>
    </row>
    <row r="219" spans="1:17" x14ac:dyDescent="0.25">
      <c r="A219" s="134"/>
      <c r="B219" s="135">
        <v>3811</v>
      </c>
      <c r="C219" s="136"/>
      <c r="D219" s="136" t="s">
        <v>238</v>
      </c>
      <c r="E219" s="149">
        <v>3450</v>
      </c>
      <c r="F219" s="161">
        <f t="shared" si="21"/>
        <v>457.89368903045988</v>
      </c>
      <c r="G219" s="120">
        <v>0</v>
      </c>
      <c r="H219" s="120">
        <v>0</v>
      </c>
      <c r="I219" s="120">
        <v>0</v>
      </c>
      <c r="J219" s="120">
        <v>0</v>
      </c>
    </row>
    <row r="220" spans="1:17" x14ac:dyDescent="0.25">
      <c r="A220" s="111"/>
      <c r="B220" s="112">
        <v>3812</v>
      </c>
      <c r="C220" s="113"/>
      <c r="D220" s="113" t="s">
        <v>101</v>
      </c>
      <c r="E220" s="149">
        <v>0</v>
      </c>
      <c r="F220" s="161">
        <f t="shared" si="21"/>
        <v>0</v>
      </c>
      <c r="G220" s="120">
        <v>0</v>
      </c>
      <c r="H220" s="120">
        <v>10</v>
      </c>
      <c r="I220" s="120">
        <v>10</v>
      </c>
      <c r="J220" s="120">
        <v>10</v>
      </c>
    </row>
    <row r="221" spans="1:17" ht="25.5" x14ac:dyDescent="0.25">
      <c r="A221" s="26" t="s">
        <v>102</v>
      </c>
      <c r="B221" s="27"/>
      <c r="C221" s="16"/>
      <c r="D221" s="16" t="s">
        <v>103</v>
      </c>
      <c r="E221" s="149">
        <v>36119.660000000003</v>
      </c>
      <c r="F221" s="161">
        <f t="shared" si="21"/>
        <v>4793.9027141814322</v>
      </c>
      <c r="G221" s="120">
        <v>2654.46</v>
      </c>
      <c r="H221" s="120">
        <v>3000</v>
      </c>
      <c r="I221" s="120">
        <v>3000</v>
      </c>
      <c r="J221" s="120">
        <v>3000</v>
      </c>
    </row>
    <row r="222" spans="1:17" ht="25.5" x14ac:dyDescent="0.25">
      <c r="A222" s="46" t="s">
        <v>104</v>
      </c>
      <c r="B222" s="47"/>
      <c r="C222" s="45"/>
      <c r="D222" s="45" t="s">
        <v>105</v>
      </c>
      <c r="E222" s="150">
        <v>36119.660000000003</v>
      </c>
      <c r="F222" s="162">
        <f t="shared" si="21"/>
        <v>4793.9027141814322</v>
      </c>
      <c r="G222" s="121">
        <v>2654.46</v>
      </c>
      <c r="H222" s="121">
        <v>3000</v>
      </c>
      <c r="I222" s="121">
        <v>3000</v>
      </c>
      <c r="J222" s="121">
        <v>3000</v>
      </c>
      <c r="K222" s="82">
        <v>921</v>
      </c>
      <c r="L222" s="93">
        <f>F222</f>
        <v>4793.9027141814322</v>
      </c>
      <c r="M222" s="93">
        <f t="shared" ref="M222:P222" si="24">G222</f>
        <v>2654.46</v>
      </c>
      <c r="N222" s="93">
        <f t="shared" si="24"/>
        <v>3000</v>
      </c>
      <c r="O222" s="93">
        <f t="shared" si="24"/>
        <v>3000</v>
      </c>
      <c r="P222" s="93">
        <f t="shared" si="24"/>
        <v>3000</v>
      </c>
    </row>
    <row r="223" spans="1:17" s="32" customFormat="1" ht="23.25" customHeight="1" x14ac:dyDescent="0.25">
      <c r="A223" s="26">
        <v>3</v>
      </c>
      <c r="B223" s="27"/>
      <c r="C223" s="16"/>
      <c r="D223" s="16" t="s">
        <v>22</v>
      </c>
      <c r="E223" s="149">
        <v>36119.660000000003</v>
      </c>
      <c r="F223" s="161">
        <f t="shared" si="21"/>
        <v>4793.9027141814322</v>
      </c>
      <c r="G223" s="120">
        <v>2654.46</v>
      </c>
      <c r="H223" s="120">
        <v>3000</v>
      </c>
      <c r="I223" s="120">
        <v>3000</v>
      </c>
      <c r="J223" s="120">
        <v>3000</v>
      </c>
      <c r="L223" s="100"/>
      <c r="M223" s="100"/>
      <c r="N223" s="100"/>
      <c r="O223" s="100"/>
      <c r="P223" s="100"/>
      <c r="Q223" s="100"/>
    </row>
    <row r="224" spans="1:17" s="32" customFormat="1" ht="25.5" customHeight="1" x14ac:dyDescent="0.25">
      <c r="A224" s="165">
        <v>32</v>
      </c>
      <c r="B224" s="166"/>
      <c r="C224" s="38"/>
      <c r="D224" s="38" t="s">
        <v>32</v>
      </c>
      <c r="E224" s="151">
        <f>SUM(E225+E227+E229+E231)</f>
        <v>36119.660000000003</v>
      </c>
      <c r="F224" s="163">
        <f t="shared" si="21"/>
        <v>4793.9027141814322</v>
      </c>
      <c r="G224" s="122">
        <f>SUM(G225+G227+G229+G231)</f>
        <v>2654.46</v>
      </c>
      <c r="H224" s="122">
        <v>3000</v>
      </c>
      <c r="I224" s="122">
        <v>3000</v>
      </c>
      <c r="J224" s="122">
        <v>3000</v>
      </c>
      <c r="L224" s="100"/>
      <c r="M224" s="100"/>
      <c r="N224" s="100"/>
      <c r="O224" s="100"/>
      <c r="P224" s="100"/>
      <c r="Q224" s="100"/>
    </row>
    <row r="225" spans="1:17" s="32" customFormat="1" ht="22.5" customHeight="1" x14ac:dyDescent="0.25">
      <c r="A225" s="26">
        <v>321</v>
      </c>
      <c r="B225" s="27"/>
      <c r="C225" s="16"/>
      <c r="D225" s="16" t="s">
        <v>46</v>
      </c>
      <c r="E225" s="149">
        <v>10159.66</v>
      </c>
      <c r="F225" s="161">
        <f t="shared" si="21"/>
        <v>1348.4186077377396</v>
      </c>
      <c r="G225" s="120">
        <v>1327.23</v>
      </c>
      <c r="H225" s="120">
        <v>1500</v>
      </c>
      <c r="I225" s="120">
        <v>1500</v>
      </c>
      <c r="J225" s="120">
        <v>1500</v>
      </c>
      <c r="L225" s="100"/>
      <c r="M225" s="100"/>
      <c r="N225" s="100"/>
      <c r="O225" s="100"/>
      <c r="P225" s="100"/>
      <c r="Q225" s="100"/>
    </row>
    <row r="226" spans="1:17" x14ac:dyDescent="0.25">
      <c r="A226" s="21"/>
      <c r="B226" s="22">
        <v>3211</v>
      </c>
      <c r="C226" s="15"/>
      <c r="D226" s="15" t="s">
        <v>67</v>
      </c>
      <c r="E226" s="149">
        <v>10159.66</v>
      </c>
      <c r="F226" s="161">
        <f t="shared" si="21"/>
        <v>1348.4186077377396</v>
      </c>
      <c r="G226" s="120">
        <v>1327.23</v>
      </c>
      <c r="H226" s="120">
        <v>1500</v>
      </c>
      <c r="I226" s="120">
        <v>1500</v>
      </c>
      <c r="J226" s="120">
        <v>1500</v>
      </c>
      <c r="K226" s="83"/>
      <c r="L226" s="94"/>
      <c r="M226" s="95"/>
      <c r="N226" s="95"/>
      <c r="O226" s="95"/>
      <c r="P226" s="95"/>
    </row>
    <row r="227" spans="1:17" x14ac:dyDescent="0.25">
      <c r="A227" s="21">
        <v>322</v>
      </c>
      <c r="B227" s="22"/>
      <c r="C227" s="15"/>
      <c r="D227" s="15" t="s">
        <v>51</v>
      </c>
      <c r="E227" s="149">
        <v>6900</v>
      </c>
      <c r="F227" s="161">
        <f t="shared" si="21"/>
        <v>915.78737806091976</v>
      </c>
      <c r="G227" s="120">
        <v>398.17</v>
      </c>
      <c r="H227" s="120">
        <v>500</v>
      </c>
      <c r="I227" s="120">
        <v>500</v>
      </c>
      <c r="J227" s="120">
        <v>500</v>
      </c>
    </row>
    <row r="228" spans="1:17" ht="25.5" x14ac:dyDescent="0.25">
      <c r="A228" s="21"/>
      <c r="B228" s="22">
        <v>3221</v>
      </c>
      <c r="C228" s="15"/>
      <c r="D228" s="15" t="s">
        <v>52</v>
      </c>
      <c r="E228" s="149">
        <v>6900</v>
      </c>
      <c r="F228" s="161">
        <f t="shared" si="21"/>
        <v>915.78737806091976</v>
      </c>
      <c r="G228" s="120">
        <v>398.17</v>
      </c>
      <c r="H228" s="120">
        <v>500</v>
      </c>
      <c r="I228" s="120">
        <v>500</v>
      </c>
      <c r="J228" s="120">
        <v>500</v>
      </c>
      <c r="K228" s="83"/>
      <c r="L228" s="94"/>
      <c r="M228" s="95"/>
      <c r="N228" s="95"/>
      <c r="O228" s="95"/>
      <c r="P228" s="95"/>
    </row>
    <row r="229" spans="1:17" x14ac:dyDescent="0.25">
      <c r="A229" s="21">
        <v>323</v>
      </c>
      <c r="B229" s="22"/>
      <c r="C229" s="15"/>
      <c r="D229" s="15" t="s">
        <v>56</v>
      </c>
      <c r="E229" s="149">
        <v>3670</v>
      </c>
      <c r="F229" s="161">
        <f t="shared" si="21"/>
        <v>487.0927068816776</v>
      </c>
      <c r="G229" s="120">
        <v>398.17</v>
      </c>
      <c r="H229" s="120">
        <v>500</v>
      </c>
      <c r="I229" s="120">
        <v>500</v>
      </c>
      <c r="J229" s="120">
        <v>500</v>
      </c>
    </row>
    <row r="230" spans="1:17" x14ac:dyDescent="0.25">
      <c r="A230" s="21"/>
      <c r="B230" s="22">
        <v>3231</v>
      </c>
      <c r="C230" s="15"/>
      <c r="D230" s="15" t="s">
        <v>57</v>
      </c>
      <c r="E230" s="149">
        <v>3670</v>
      </c>
      <c r="F230" s="161">
        <f t="shared" si="21"/>
        <v>487.0927068816776</v>
      </c>
      <c r="G230" s="120">
        <v>398.17</v>
      </c>
      <c r="H230" s="120">
        <v>500</v>
      </c>
      <c r="I230" s="120">
        <v>500</v>
      </c>
      <c r="J230" s="120">
        <v>500</v>
      </c>
      <c r="K230" s="83"/>
      <c r="L230" s="94"/>
      <c r="M230" s="95"/>
      <c r="N230" s="95"/>
      <c r="O230" s="95"/>
      <c r="P230" s="95"/>
    </row>
    <row r="231" spans="1:17" ht="25.5" x14ac:dyDescent="0.25">
      <c r="A231" s="21">
        <v>329</v>
      </c>
      <c r="B231" s="22"/>
      <c r="C231" s="15"/>
      <c r="D231" s="15" t="s">
        <v>65</v>
      </c>
      <c r="E231" s="149">
        <v>15390</v>
      </c>
      <c r="F231" s="161">
        <f t="shared" si="21"/>
        <v>2042.6040215010948</v>
      </c>
      <c r="G231" s="120">
        <v>530.89</v>
      </c>
      <c r="H231" s="120">
        <v>500</v>
      </c>
      <c r="I231" s="120">
        <v>500</v>
      </c>
      <c r="J231" s="120">
        <v>500</v>
      </c>
    </row>
    <row r="232" spans="1:17" x14ac:dyDescent="0.25">
      <c r="A232" s="21"/>
      <c r="B232" s="22">
        <v>3292</v>
      </c>
      <c r="C232" s="15"/>
      <c r="D232" s="15" t="s">
        <v>66</v>
      </c>
      <c r="E232" s="149">
        <v>15390</v>
      </c>
      <c r="F232" s="161">
        <f t="shared" si="21"/>
        <v>2042.6040215010948</v>
      </c>
      <c r="G232" s="120">
        <v>0</v>
      </c>
      <c r="H232" s="120">
        <v>0</v>
      </c>
      <c r="I232" s="120">
        <v>0</v>
      </c>
      <c r="J232" s="120">
        <v>0</v>
      </c>
    </row>
    <row r="233" spans="1:17" ht="25.5" x14ac:dyDescent="0.25">
      <c r="A233" s="21"/>
      <c r="B233" s="22">
        <v>3299</v>
      </c>
      <c r="C233" s="15"/>
      <c r="D233" s="15" t="s">
        <v>65</v>
      </c>
      <c r="E233" s="149">
        <v>0</v>
      </c>
      <c r="F233" s="161">
        <f t="shared" ref="F233:F289" si="25">E233/7.5345</f>
        <v>0</v>
      </c>
      <c r="G233" s="120">
        <v>530.89</v>
      </c>
      <c r="H233" s="120">
        <v>500</v>
      </c>
      <c r="I233" s="120">
        <v>500</v>
      </c>
      <c r="J233" s="120">
        <v>500</v>
      </c>
      <c r="K233" s="83"/>
      <c r="L233" s="94"/>
      <c r="M233" s="95"/>
      <c r="N233" s="95"/>
      <c r="O233" s="95"/>
      <c r="P233" s="95"/>
    </row>
    <row r="234" spans="1:17" x14ac:dyDescent="0.25">
      <c r="A234" s="26" t="s">
        <v>106</v>
      </c>
      <c r="B234" s="27"/>
      <c r="C234" s="16"/>
      <c r="D234" s="16" t="s">
        <v>89</v>
      </c>
      <c r="E234" s="149">
        <v>210652.69</v>
      </c>
      <c r="F234" s="161">
        <f t="shared" si="25"/>
        <v>27958.416616895611</v>
      </c>
      <c r="G234" s="120">
        <v>10219.65</v>
      </c>
      <c r="H234" s="120">
        <v>0</v>
      </c>
      <c r="I234" s="120">
        <v>0</v>
      </c>
      <c r="J234" s="120">
        <v>0</v>
      </c>
    </row>
    <row r="235" spans="1:17" ht="33" customHeight="1" x14ac:dyDescent="0.25">
      <c r="A235" s="46" t="s">
        <v>107</v>
      </c>
      <c r="B235" s="47"/>
      <c r="C235" s="45"/>
      <c r="D235" s="45" t="s">
        <v>108</v>
      </c>
      <c r="E235" s="150">
        <f>SUM(E236+E250)</f>
        <v>210652.68999999997</v>
      </c>
      <c r="F235" s="162">
        <f t="shared" si="25"/>
        <v>27958.416616895607</v>
      </c>
      <c r="G235" s="121">
        <v>10219.65</v>
      </c>
      <c r="H235" s="121">
        <v>0</v>
      </c>
      <c r="I235" s="121">
        <v>0</v>
      </c>
      <c r="J235" s="121">
        <v>0</v>
      </c>
      <c r="K235" s="32"/>
      <c r="L235" s="100"/>
      <c r="M235" s="100"/>
      <c r="N235" s="100"/>
      <c r="O235" s="100"/>
      <c r="P235" s="100"/>
    </row>
    <row r="236" spans="1:17" s="32" customFormat="1" ht="22.5" customHeight="1" x14ac:dyDescent="0.25">
      <c r="A236" s="26">
        <v>3</v>
      </c>
      <c r="B236" s="27"/>
      <c r="C236" s="16"/>
      <c r="D236" s="16" t="s">
        <v>22</v>
      </c>
      <c r="E236" s="149">
        <f>SUM(E237+E247)</f>
        <v>203652.68999999997</v>
      </c>
      <c r="F236" s="161">
        <f t="shared" si="25"/>
        <v>27029.356957993226</v>
      </c>
      <c r="G236" s="120">
        <v>10219.65</v>
      </c>
      <c r="H236" s="120">
        <v>0</v>
      </c>
      <c r="I236" s="120">
        <v>0</v>
      </c>
      <c r="J236" s="120">
        <v>0</v>
      </c>
      <c r="K236" s="76">
        <v>921</v>
      </c>
      <c r="L236" s="93">
        <f>F236</f>
        <v>27029.356957993226</v>
      </c>
      <c r="M236" s="93">
        <f t="shared" ref="M236" si="26">G236</f>
        <v>10219.65</v>
      </c>
      <c r="N236" s="93">
        <f t="shared" ref="N236" si="27">H236</f>
        <v>0</v>
      </c>
      <c r="O236" s="93">
        <f t="shared" ref="O236" si="28">I236</f>
        <v>0</v>
      </c>
      <c r="P236" s="93">
        <f t="shared" ref="P236" si="29">J236</f>
        <v>0</v>
      </c>
      <c r="Q236" s="100"/>
    </row>
    <row r="237" spans="1:17" s="32" customFormat="1" ht="26.25" customHeight="1" x14ac:dyDescent="0.25">
      <c r="A237" s="165">
        <v>32</v>
      </c>
      <c r="B237" s="166"/>
      <c r="C237" s="38"/>
      <c r="D237" s="38" t="s">
        <v>32</v>
      </c>
      <c r="E237" s="151">
        <f>SUM(E242+E238+E244)</f>
        <v>180949.53999999998</v>
      </c>
      <c r="F237" s="163">
        <f t="shared" si="25"/>
        <v>24016.131130134709</v>
      </c>
      <c r="G237" s="122">
        <f>G238+G244</f>
        <v>10219.65</v>
      </c>
      <c r="H237" s="122">
        <v>0</v>
      </c>
      <c r="I237" s="122">
        <v>0</v>
      </c>
      <c r="J237" s="122">
        <v>0</v>
      </c>
      <c r="L237" s="100"/>
      <c r="M237" s="100"/>
      <c r="N237" s="100"/>
      <c r="O237" s="100"/>
      <c r="P237" s="100"/>
      <c r="Q237" s="100"/>
    </row>
    <row r="238" spans="1:17" x14ac:dyDescent="0.25">
      <c r="A238" s="21">
        <v>323</v>
      </c>
      <c r="B238" s="22"/>
      <c r="C238" s="15"/>
      <c r="D238" s="15" t="s">
        <v>56</v>
      </c>
      <c r="E238" s="149">
        <f>SUM(E239:E241)</f>
        <v>94592.94</v>
      </c>
      <c r="F238" s="161">
        <f t="shared" si="25"/>
        <v>12554.640652996217</v>
      </c>
      <c r="G238" s="120">
        <v>7299.75</v>
      </c>
      <c r="H238" s="120">
        <v>0</v>
      </c>
      <c r="I238" s="120">
        <v>0</v>
      </c>
      <c r="J238" s="120">
        <v>0</v>
      </c>
    </row>
    <row r="239" spans="1:17" x14ac:dyDescent="0.25">
      <c r="A239" s="21"/>
      <c r="B239" s="22">
        <v>3233</v>
      </c>
      <c r="C239" s="15"/>
      <c r="D239" s="15" t="s">
        <v>58</v>
      </c>
      <c r="E239" s="149">
        <v>9551</v>
      </c>
      <c r="F239" s="161">
        <f t="shared" si="25"/>
        <v>1267.6355431680934</v>
      </c>
      <c r="G239" s="120">
        <v>663.61</v>
      </c>
      <c r="H239" s="120">
        <v>0</v>
      </c>
      <c r="I239" s="120">
        <v>0</v>
      </c>
      <c r="J239" s="120">
        <v>0</v>
      </c>
    </row>
    <row r="240" spans="1:17" ht="26.25" customHeight="1" x14ac:dyDescent="0.25">
      <c r="A240" s="21"/>
      <c r="B240" s="22">
        <v>3236</v>
      </c>
      <c r="C240" s="15"/>
      <c r="D240" s="15" t="s">
        <v>61</v>
      </c>
      <c r="E240" s="149">
        <v>17100</v>
      </c>
      <c r="F240" s="161">
        <f t="shared" si="25"/>
        <v>2269.5600238901052</v>
      </c>
      <c r="G240" s="120">
        <v>0</v>
      </c>
      <c r="H240" s="120">
        <v>0</v>
      </c>
      <c r="I240" s="120">
        <v>0</v>
      </c>
      <c r="J240" s="120">
        <v>0</v>
      </c>
    </row>
    <row r="241" spans="1:17" x14ac:dyDescent="0.25">
      <c r="A241" s="21"/>
      <c r="B241" s="22">
        <v>3237</v>
      </c>
      <c r="C241" s="15"/>
      <c r="D241" s="15" t="s">
        <v>62</v>
      </c>
      <c r="E241" s="149">
        <v>67941.94</v>
      </c>
      <c r="F241" s="161">
        <f t="shared" si="25"/>
        <v>9017.4450859380177</v>
      </c>
      <c r="G241" s="120">
        <v>6636.14</v>
      </c>
      <c r="H241" s="120">
        <v>0</v>
      </c>
      <c r="I241" s="120">
        <v>0</v>
      </c>
      <c r="J241" s="120">
        <v>0</v>
      </c>
    </row>
    <row r="242" spans="1:17" ht="25.5" x14ac:dyDescent="0.25">
      <c r="A242" s="21">
        <v>324</v>
      </c>
      <c r="B242" s="22"/>
      <c r="C242" s="15"/>
      <c r="D242" s="15" t="s">
        <v>164</v>
      </c>
      <c r="E242" s="149">
        <v>64855.18</v>
      </c>
      <c r="F242" s="161">
        <f t="shared" si="25"/>
        <v>8607.7616298360863</v>
      </c>
      <c r="G242" s="120">
        <v>0</v>
      </c>
      <c r="H242" s="120">
        <v>0</v>
      </c>
      <c r="I242" s="120">
        <v>0</v>
      </c>
      <c r="J242" s="120">
        <v>0</v>
      </c>
    </row>
    <row r="243" spans="1:17" ht="25.5" x14ac:dyDescent="0.25">
      <c r="A243" s="21"/>
      <c r="B243" s="22">
        <v>3241</v>
      </c>
      <c r="C243" s="15"/>
      <c r="D243" s="15" t="s">
        <v>99</v>
      </c>
      <c r="E243" s="149">
        <v>64855.18</v>
      </c>
      <c r="F243" s="161">
        <f t="shared" si="25"/>
        <v>8607.7616298360863</v>
      </c>
      <c r="G243" s="120">
        <v>0</v>
      </c>
      <c r="H243" s="120">
        <v>0</v>
      </c>
      <c r="I243" s="120">
        <v>0</v>
      </c>
      <c r="J243" s="120">
        <v>0</v>
      </c>
    </row>
    <row r="244" spans="1:17" ht="25.5" x14ac:dyDescent="0.25">
      <c r="A244" s="21">
        <v>329</v>
      </c>
      <c r="B244" s="22"/>
      <c r="C244" s="15"/>
      <c r="D244" s="15" t="s">
        <v>65</v>
      </c>
      <c r="E244" s="149">
        <f>SUM(E245:E246)</f>
        <v>21501.42</v>
      </c>
      <c r="F244" s="161">
        <f t="shared" si="25"/>
        <v>2853.7288473024087</v>
      </c>
      <c r="G244" s="120">
        <f>SUM(G245:G246)</f>
        <v>2919.9</v>
      </c>
      <c r="H244" s="120">
        <v>0</v>
      </c>
      <c r="I244" s="120">
        <v>0</v>
      </c>
      <c r="J244" s="120">
        <v>0</v>
      </c>
    </row>
    <row r="245" spans="1:17" x14ac:dyDescent="0.25">
      <c r="A245" s="21"/>
      <c r="B245" s="22">
        <v>3293</v>
      </c>
      <c r="C245" s="15"/>
      <c r="D245" s="15" t="s">
        <v>67</v>
      </c>
      <c r="E245" s="149">
        <v>16923.419999999998</v>
      </c>
      <c r="F245" s="161">
        <f t="shared" si="25"/>
        <v>2246.1238303802506</v>
      </c>
      <c r="G245" s="120">
        <v>2389.0100000000002</v>
      </c>
      <c r="H245" s="120">
        <v>0</v>
      </c>
      <c r="I245" s="120">
        <v>0</v>
      </c>
      <c r="J245" s="120">
        <v>0</v>
      </c>
    </row>
    <row r="246" spans="1:17" ht="25.5" x14ac:dyDescent="0.25">
      <c r="A246" s="21"/>
      <c r="B246" s="22">
        <v>3299</v>
      </c>
      <c r="C246" s="15"/>
      <c r="D246" s="15" t="s">
        <v>65</v>
      </c>
      <c r="E246" s="149">
        <v>4578</v>
      </c>
      <c r="F246" s="161">
        <f t="shared" si="25"/>
        <v>607.60501692215803</v>
      </c>
      <c r="G246" s="120">
        <v>530.89</v>
      </c>
      <c r="H246" s="120">
        <v>0</v>
      </c>
      <c r="I246" s="120">
        <v>0</v>
      </c>
      <c r="J246" s="120">
        <v>0</v>
      </c>
    </row>
    <row r="247" spans="1:17" ht="33" customHeight="1" x14ac:dyDescent="0.25">
      <c r="A247" s="165">
        <v>34</v>
      </c>
      <c r="B247" s="166"/>
      <c r="C247" s="38"/>
      <c r="D247" s="38" t="s">
        <v>70</v>
      </c>
      <c r="E247" s="151">
        <v>22703.15</v>
      </c>
      <c r="F247" s="163">
        <f t="shared" si="25"/>
        <v>3013.2258278585177</v>
      </c>
      <c r="G247" s="122">
        <v>0</v>
      </c>
      <c r="H247" s="122">
        <v>0</v>
      </c>
      <c r="I247" s="122">
        <v>0</v>
      </c>
      <c r="J247" s="122">
        <v>0</v>
      </c>
    </row>
    <row r="248" spans="1:17" x14ac:dyDescent="0.25">
      <c r="A248" s="21">
        <v>343</v>
      </c>
      <c r="B248" s="22"/>
      <c r="C248" s="15"/>
      <c r="D248" s="15" t="s">
        <v>71</v>
      </c>
      <c r="E248" s="149">
        <v>22703.15</v>
      </c>
      <c r="F248" s="161">
        <f t="shared" si="25"/>
        <v>3013.2258278585177</v>
      </c>
      <c r="G248" s="120">
        <v>0</v>
      </c>
      <c r="H248" s="120">
        <v>0</v>
      </c>
      <c r="I248" s="120">
        <v>0</v>
      </c>
      <c r="J248" s="120">
        <v>0</v>
      </c>
    </row>
    <row r="249" spans="1:17" x14ac:dyDescent="0.25">
      <c r="A249" s="21"/>
      <c r="B249" s="22">
        <v>3433</v>
      </c>
      <c r="C249" s="15"/>
      <c r="D249" s="15" t="s">
        <v>109</v>
      </c>
      <c r="E249" s="149">
        <v>22703.15</v>
      </c>
      <c r="F249" s="161">
        <f t="shared" si="25"/>
        <v>3013.2258278585177</v>
      </c>
      <c r="G249" s="120">
        <v>0</v>
      </c>
      <c r="H249" s="120">
        <v>0</v>
      </c>
      <c r="I249" s="120">
        <v>0</v>
      </c>
      <c r="J249" s="120">
        <v>0</v>
      </c>
    </row>
    <row r="250" spans="1:17" ht="25.5" x14ac:dyDescent="0.25">
      <c r="A250" s="21">
        <v>4</v>
      </c>
      <c r="B250" s="22"/>
      <c r="C250" s="15"/>
      <c r="D250" s="15" t="s">
        <v>24</v>
      </c>
      <c r="E250" s="149">
        <v>7000</v>
      </c>
      <c r="F250" s="161">
        <f t="shared" si="25"/>
        <v>929.05965890238235</v>
      </c>
      <c r="G250" s="120">
        <v>0</v>
      </c>
      <c r="H250" s="120">
        <v>0</v>
      </c>
      <c r="I250" s="120">
        <v>0</v>
      </c>
      <c r="J250" s="120">
        <v>0</v>
      </c>
    </row>
    <row r="251" spans="1:17" ht="45.75" customHeight="1" x14ac:dyDescent="0.25">
      <c r="A251" s="165">
        <v>42</v>
      </c>
      <c r="B251" s="166"/>
      <c r="C251" s="38"/>
      <c r="D251" s="38" t="s">
        <v>165</v>
      </c>
      <c r="E251" s="151">
        <v>7000</v>
      </c>
      <c r="F251" s="163">
        <f t="shared" si="25"/>
        <v>929.05965890238235</v>
      </c>
      <c r="G251" s="122">
        <v>0</v>
      </c>
      <c r="H251" s="122">
        <v>0</v>
      </c>
      <c r="I251" s="122">
        <v>0</v>
      </c>
      <c r="J251" s="122">
        <v>0</v>
      </c>
      <c r="K251" s="87">
        <v>960</v>
      </c>
      <c r="L251" s="101">
        <f>F251</f>
        <v>929.05965890238235</v>
      </c>
      <c r="M251" s="101">
        <f t="shared" ref="M251:P251" si="30">G251</f>
        <v>0</v>
      </c>
      <c r="N251" s="101">
        <f t="shared" si="30"/>
        <v>0</v>
      </c>
      <c r="O251" s="101">
        <f t="shared" si="30"/>
        <v>0</v>
      </c>
      <c r="P251" s="101">
        <f t="shared" si="30"/>
        <v>0</v>
      </c>
    </row>
    <row r="252" spans="1:17" ht="25.5" x14ac:dyDescent="0.25">
      <c r="A252" s="21">
        <v>424</v>
      </c>
      <c r="B252" s="22"/>
      <c r="C252" s="15"/>
      <c r="D252" s="15" t="s">
        <v>166</v>
      </c>
      <c r="E252" s="149">
        <v>7000</v>
      </c>
      <c r="F252" s="161">
        <f t="shared" si="25"/>
        <v>929.05965890238235</v>
      </c>
      <c r="G252" s="120">
        <v>0</v>
      </c>
      <c r="H252" s="120">
        <v>0</v>
      </c>
      <c r="I252" s="120">
        <v>0</v>
      </c>
      <c r="J252" s="120">
        <v>0</v>
      </c>
    </row>
    <row r="253" spans="1:17" s="36" customFormat="1" x14ac:dyDescent="0.25">
      <c r="A253" s="33"/>
      <c r="B253" s="34">
        <v>4241</v>
      </c>
      <c r="C253" s="35"/>
      <c r="D253" s="35" t="s">
        <v>121</v>
      </c>
      <c r="E253" s="149">
        <v>7000</v>
      </c>
      <c r="F253" s="161">
        <f t="shared" si="25"/>
        <v>929.05965890238235</v>
      </c>
      <c r="G253" s="120">
        <v>0</v>
      </c>
      <c r="H253" s="120">
        <v>0</v>
      </c>
      <c r="I253" s="120">
        <v>0</v>
      </c>
      <c r="J253" s="120">
        <v>0</v>
      </c>
      <c r="L253" s="102"/>
      <c r="M253" s="102"/>
      <c r="N253" s="102"/>
      <c r="O253" s="102"/>
      <c r="P253" s="102"/>
      <c r="Q253" s="102"/>
    </row>
    <row r="254" spans="1:17" ht="29.25" customHeight="1" x14ac:dyDescent="0.25">
      <c r="A254" s="26" t="s">
        <v>110</v>
      </c>
      <c r="B254" s="27"/>
      <c r="C254" s="16"/>
      <c r="D254" s="16" t="s">
        <v>111</v>
      </c>
      <c r="E254" s="148">
        <v>19500</v>
      </c>
      <c r="F254" s="161">
        <f t="shared" si="25"/>
        <v>2588.0947640852078</v>
      </c>
      <c r="G254" s="127">
        <v>2654.46</v>
      </c>
      <c r="H254" s="127">
        <v>3500</v>
      </c>
      <c r="I254" s="127">
        <v>3500</v>
      </c>
      <c r="J254" s="127">
        <v>3500</v>
      </c>
    </row>
    <row r="255" spans="1:17" ht="26.25" customHeight="1" x14ac:dyDescent="0.25">
      <c r="A255" s="46" t="s">
        <v>112</v>
      </c>
      <c r="B255" s="47"/>
      <c r="C255" s="45"/>
      <c r="D255" s="45" t="s">
        <v>113</v>
      </c>
      <c r="E255" s="150">
        <v>19500</v>
      </c>
      <c r="F255" s="162">
        <f t="shared" si="25"/>
        <v>2588.0947640852078</v>
      </c>
      <c r="G255" s="121">
        <v>2654.46</v>
      </c>
      <c r="H255" s="121">
        <v>3500</v>
      </c>
      <c r="I255" s="121">
        <v>3500</v>
      </c>
      <c r="J255" s="121">
        <v>3500</v>
      </c>
      <c r="K255" s="82">
        <v>921</v>
      </c>
      <c r="L255" s="93">
        <f>F255</f>
        <v>2588.0947640852078</v>
      </c>
      <c r="M255" s="93">
        <f t="shared" ref="M255:P255" si="31">G255</f>
        <v>2654.46</v>
      </c>
      <c r="N255" s="93">
        <f t="shared" si="31"/>
        <v>3500</v>
      </c>
      <c r="O255" s="93">
        <f t="shared" si="31"/>
        <v>3500</v>
      </c>
      <c r="P255" s="93">
        <f t="shared" si="31"/>
        <v>3500</v>
      </c>
    </row>
    <row r="256" spans="1:17" s="32" customFormat="1" ht="23.25" customHeight="1" x14ac:dyDescent="0.25">
      <c r="A256" s="26">
        <v>3</v>
      </c>
      <c r="B256" s="27"/>
      <c r="C256" s="16"/>
      <c r="D256" s="16" t="s">
        <v>22</v>
      </c>
      <c r="E256" s="149">
        <v>19500</v>
      </c>
      <c r="F256" s="161">
        <f t="shared" si="25"/>
        <v>2588.0947640852078</v>
      </c>
      <c r="G256" s="120">
        <v>2654.46</v>
      </c>
      <c r="H256" s="120">
        <v>3500</v>
      </c>
      <c r="I256" s="120">
        <v>3500</v>
      </c>
      <c r="J256" s="120">
        <v>3500</v>
      </c>
      <c r="L256" s="100"/>
      <c r="M256" s="100"/>
      <c r="N256" s="100"/>
      <c r="O256" s="100"/>
      <c r="P256" s="100"/>
      <c r="Q256" s="100"/>
    </row>
    <row r="257" spans="1:17" s="32" customFormat="1" ht="24.75" customHeight="1" x14ac:dyDescent="0.25">
      <c r="A257" s="165">
        <v>32</v>
      </c>
      <c r="B257" s="166"/>
      <c r="C257" s="38"/>
      <c r="D257" s="38" t="s">
        <v>32</v>
      </c>
      <c r="E257" s="151">
        <f>SUM(E258+E261+E263+E265)</f>
        <v>19500</v>
      </c>
      <c r="F257" s="163">
        <f t="shared" si="25"/>
        <v>2588.0947640852078</v>
      </c>
      <c r="G257" s="122">
        <f>G263+G265</f>
        <v>2654.46</v>
      </c>
      <c r="H257" s="122">
        <v>3500</v>
      </c>
      <c r="I257" s="122">
        <v>3500</v>
      </c>
      <c r="J257" s="122">
        <v>3500</v>
      </c>
      <c r="L257" s="100"/>
      <c r="M257" s="100"/>
      <c r="N257" s="100"/>
      <c r="O257" s="100"/>
      <c r="P257" s="100"/>
      <c r="Q257" s="100"/>
    </row>
    <row r="258" spans="1:17" s="32" customFormat="1" ht="27" customHeight="1" x14ac:dyDescent="0.25">
      <c r="A258" s="134">
        <v>321</v>
      </c>
      <c r="B258" s="135"/>
      <c r="C258" s="136"/>
      <c r="D258" s="136" t="s">
        <v>46</v>
      </c>
      <c r="E258" s="149">
        <v>1033</v>
      </c>
      <c r="F258" s="161">
        <f t="shared" si="25"/>
        <v>137.10266109230869</v>
      </c>
      <c r="G258" s="120">
        <v>0</v>
      </c>
      <c r="H258" s="120">
        <v>500</v>
      </c>
      <c r="I258" s="120">
        <v>500</v>
      </c>
      <c r="J258" s="120">
        <v>500</v>
      </c>
      <c r="L258" s="100"/>
      <c r="M258" s="100"/>
      <c r="N258" s="100"/>
      <c r="O258" s="100"/>
      <c r="P258" s="100"/>
      <c r="Q258" s="100"/>
    </row>
    <row r="259" spans="1:17" x14ac:dyDescent="0.25">
      <c r="A259" s="21"/>
      <c r="B259" s="22">
        <v>3211</v>
      </c>
      <c r="C259" s="15"/>
      <c r="D259" s="15" t="s">
        <v>47</v>
      </c>
      <c r="E259" s="149">
        <v>1033</v>
      </c>
      <c r="F259" s="161">
        <f t="shared" si="25"/>
        <v>137.10266109230869</v>
      </c>
      <c r="G259" s="120">
        <v>0</v>
      </c>
      <c r="H259" s="120">
        <v>0</v>
      </c>
      <c r="I259" s="120">
        <v>0</v>
      </c>
      <c r="J259" s="120">
        <v>0</v>
      </c>
    </row>
    <row r="260" spans="1:17" ht="33" customHeight="1" x14ac:dyDescent="0.25">
      <c r="A260" s="134"/>
      <c r="B260" s="135">
        <v>3213</v>
      </c>
      <c r="C260" s="136"/>
      <c r="D260" s="136" t="s">
        <v>49</v>
      </c>
      <c r="E260" s="149">
        <v>0</v>
      </c>
      <c r="F260" s="161">
        <f t="shared" si="25"/>
        <v>0</v>
      </c>
      <c r="G260" s="120">
        <v>0</v>
      </c>
      <c r="H260" s="120">
        <v>500</v>
      </c>
      <c r="I260" s="120">
        <v>500</v>
      </c>
      <c r="J260" s="120">
        <v>500</v>
      </c>
    </row>
    <row r="261" spans="1:17" x14ac:dyDescent="0.25">
      <c r="A261" s="21">
        <v>322</v>
      </c>
      <c r="B261" s="22"/>
      <c r="C261" s="15"/>
      <c r="D261" s="15" t="s">
        <v>51</v>
      </c>
      <c r="E261" s="149">
        <v>0</v>
      </c>
      <c r="F261" s="161">
        <f t="shared" si="25"/>
        <v>0</v>
      </c>
      <c r="G261" s="120">
        <v>0</v>
      </c>
      <c r="H261" s="120">
        <v>1200</v>
      </c>
      <c r="I261" s="120">
        <v>1200</v>
      </c>
      <c r="J261" s="120">
        <v>1200</v>
      </c>
    </row>
    <row r="262" spans="1:17" ht="25.5" x14ac:dyDescent="0.25">
      <c r="A262" s="134"/>
      <c r="B262" s="135">
        <v>3221</v>
      </c>
      <c r="C262" s="136"/>
      <c r="D262" s="136" t="s">
        <v>52</v>
      </c>
      <c r="E262" s="149">
        <v>0</v>
      </c>
      <c r="F262" s="161">
        <f t="shared" si="25"/>
        <v>0</v>
      </c>
      <c r="G262" s="120">
        <v>0</v>
      </c>
      <c r="H262" s="120">
        <v>1200</v>
      </c>
      <c r="I262" s="120">
        <v>1200</v>
      </c>
      <c r="J262" s="120">
        <v>1200</v>
      </c>
    </row>
    <row r="263" spans="1:17" x14ac:dyDescent="0.25">
      <c r="A263" s="21">
        <v>323</v>
      </c>
      <c r="B263" s="22"/>
      <c r="C263" s="15"/>
      <c r="D263" s="15" t="s">
        <v>56</v>
      </c>
      <c r="E263" s="149">
        <v>3796.59</v>
      </c>
      <c r="F263" s="161">
        <f t="shared" si="25"/>
        <v>503.89408719888513</v>
      </c>
      <c r="G263" s="120">
        <v>1061.79</v>
      </c>
      <c r="H263" s="120">
        <v>800</v>
      </c>
      <c r="I263" s="120">
        <v>800</v>
      </c>
      <c r="J263" s="120">
        <v>800</v>
      </c>
    </row>
    <row r="264" spans="1:17" x14ac:dyDescent="0.25">
      <c r="A264" s="21"/>
      <c r="B264" s="22">
        <v>3237</v>
      </c>
      <c r="C264" s="15"/>
      <c r="D264" s="15" t="s">
        <v>62</v>
      </c>
      <c r="E264" s="149">
        <v>3796.59</v>
      </c>
      <c r="F264" s="161">
        <f t="shared" si="25"/>
        <v>503.89408719888513</v>
      </c>
      <c r="G264" s="120">
        <v>1061.79</v>
      </c>
      <c r="H264" s="120">
        <v>800</v>
      </c>
      <c r="I264" s="120">
        <v>800</v>
      </c>
      <c r="J264" s="120">
        <v>800</v>
      </c>
      <c r="K264" s="83"/>
      <c r="L264" s="94"/>
      <c r="M264" s="95"/>
      <c r="N264" s="95"/>
      <c r="O264" s="95"/>
      <c r="P264" s="95"/>
    </row>
    <row r="265" spans="1:17" ht="25.5" x14ac:dyDescent="0.25">
      <c r="A265" s="21">
        <v>329</v>
      </c>
      <c r="B265" s="22"/>
      <c r="C265" s="15"/>
      <c r="D265" s="15" t="s">
        <v>167</v>
      </c>
      <c r="E265" s="149">
        <f>SUM(E266:E267)</f>
        <v>14670.41</v>
      </c>
      <c r="F265" s="161">
        <f t="shared" si="25"/>
        <v>1947.0980157940141</v>
      </c>
      <c r="G265" s="120">
        <f>G266+G267</f>
        <v>1592.67</v>
      </c>
      <c r="H265" s="120">
        <v>1000</v>
      </c>
      <c r="I265" s="120">
        <v>1000</v>
      </c>
      <c r="J265" s="120">
        <v>1000</v>
      </c>
    </row>
    <row r="266" spans="1:17" x14ac:dyDescent="0.25">
      <c r="A266" s="21"/>
      <c r="B266" s="22">
        <v>3293</v>
      </c>
      <c r="C266" s="15"/>
      <c r="D266" s="15" t="s">
        <v>67</v>
      </c>
      <c r="E266" s="149">
        <v>28</v>
      </c>
      <c r="F266" s="161">
        <f t="shared" si="25"/>
        <v>3.7162386356095292</v>
      </c>
      <c r="G266" s="120">
        <v>13.27</v>
      </c>
      <c r="H266" s="120">
        <v>50</v>
      </c>
      <c r="I266" s="120">
        <v>50</v>
      </c>
      <c r="J266" s="120">
        <v>50</v>
      </c>
    </row>
    <row r="267" spans="1:17" ht="25.5" x14ac:dyDescent="0.25">
      <c r="A267" s="21"/>
      <c r="B267" s="22">
        <v>3299</v>
      </c>
      <c r="C267" s="15"/>
      <c r="D267" s="15" t="s">
        <v>65</v>
      </c>
      <c r="E267" s="149">
        <v>14642.41</v>
      </c>
      <c r="F267" s="161">
        <f t="shared" si="25"/>
        <v>1943.3817771584045</v>
      </c>
      <c r="G267" s="120">
        <v>1579.4</v>
      </c>
      <c r="H267" s="120">
        <v>950</v>
      </c>
      <c r="I267" s="120">
        <v>950</v>
      </c>
      <c r="J267" s="120">
        <v>950</v>
      </c>
      <c r="K267" s="83"/>
      <c r="L267" s="94"/>
      <c r="M267" s="95"/>
      <c r="N267" s="95"/>
      <c r="O267" s="95"/>
      <c r="P267" s="95"/>
    </row>
    <row r="268" spans="1:17" ht="23.25" customHeight="1" x14ac:dyDescent="0.25">
      <c r="A268" s="26" t="s">
        <v>106</v>
      </c>
      <c r="B268" s="27"/>
      <c r="C268" s="16"/>
      <c r="D268" s="16" t="s">
        <v>89</v>
      </c>
      <c r="E268" s="148">
        <v>12206953.24</v>
      </c>
      <c r="F268" s="161">
        <f t="shared" si="25"/>
        <v>1620141.1161988187</v>
      </c>
      <c r="G268" s="127">
        <v>1674961.84</v>
      </c>
      <c r="H268" s="127">
        <v>1800300</v>
      </c>
      <c r="I268" s="127">
        <v>1800300</v>
      </c>
      <c r="J268" s="127">
        <v>1800300</v>
      </c>
    </row>
    <row r="269" spans="1:17" ht="33.75" customHeight="1" x14ac:dyDescent="0.25">
      <c r="A269" s="46" t="s">
        <v>107</v>
      </c>
      <c r="B269" s="47"/>
      <c r="C269" s="45"/>
      <c r="D269" s="45" t="s">
        <v>114</v>
      </c>
      <c r="E269" s="150">
        <v>12206953.24</v>
      </c>
      <c r="F269" s="162">
        <f t="shared" si="25"/>
        <v>1620141.1161988187</v>
      </c>
      <c r="G269" s="121">
        <v>1674961.84</v>
      </c>
      <c r="H269" s="121">
        <v>1800300</v>
      </c>
      <c r="I269" s="121">
        <v>1800300</v>
      </c>
      <c r="J269" s="121">
        <v>1800300</v>
      </c>
      <c r="K269" s="82">
        <v>921</v>
      </c>
      <c r="L269" s="93">
        <f>F269</f>
        <v>1620141.1161988187</v>
      </c>
      <c r="M269" s="93">
        <f t="shared" ref="M269:P269" si="32">G269</f>
        <v>1674961.84</v>
      </c>
      <c r="N269" s="93">
        <f t="shared" si="32"/>
        <v>1800300</v>
      </c>
      <c r="O269" s="93">
        <f t="shared" si="32"/>
        <v>1800300</v>
      </c>
      <c r="P269" s="93">
        <f t="shared" si="32"/>
        <v>1800300</v>
      </c>
    </row>
    <row r="270" spans="1:17" s="32" customFormat="1" ht="26.25" customHeight="1" x14ac:dyDescent="0.25">
      <c r="A270" s="26">
        <v>3</v>
      </c>
      <c r="B270" s="27"/>
      <c r="C270" s="16"/>
      <c r="D270" s="16" t="s">
        <v>22</v>
      </c>
      <c r="E270" s="149">
        <f>SUM(E271+E281+E300)</f>
        <v>12206953.24</v>
      </c>
      <c r="F270" s="161">
        <f t="shared" si="25"/>
        <v>1620141.1161988187</v>
      </c>
      <c r="G270" s="120">
        <f>G271+G281</f>
        <v>1674961.8399999999</v>
      </c>
      <c r="H270" s="120">
        <v>1800300</v>
      </c>
      <c r="I270" s="120">
        <v>1800300</v>
      </c>
      <c r="J270" s="120">
        <v>1800300</v>
      </c>
      <c r="L270" s="100"/>
      <c r="M270" s="100"/>
      <c r="N270" s="100"/>
      <c r="O270" s="100"/>
      <c r="P270" s="100"/>
      <c r="Q270" s="100"/>
    </row>
    <row r="271" spans="1:17" s="32" customFormat="1" ht="27" customHeight="1" x14ac:dyDescent="0.25">
      <c r="A271" s="165">
        <v>31</v>
      </c>
      <c r="B271" s="166"/>
      <c r="C271" s="38"/>
      <c r="D271" s="38" t="s">
        <v>23</v>
      </c>
      <c r="E271" s="151">
        <f>SUM(E272+E275+E277)</f>
        <v>12121589.800000001</v>
      </c>
      <c r="F271" s="163">
        <f t="shared" si="25"/>
        <v>1608811.4407060854</v>
      </c>
      <c r="G271" s="122">
        <f>SUM(G272+G275+G277)</f>
        <v>1668325.7</v>
      </c>
      <c r="H271" s="122">
        <f>SUM(H272+H275+H277)</f>
        <v>1800000</v>
      </c>
      <c r="I271" s="122">
        <f t="shared" ref="I271:J271" si="33">SUM(I272+I275+I277)</f>
        <v>1800000</v>
      </c>
      <c r="J271" s="122">
        <f t="shared" si="33"/>
        <v>1800000</v>
      </c>
      <c r="L271" s="100"/>
      <c r="M271" s="100"/>
      <c r="N271" s="100"/>
      <c r="O271" s="100"/>
      <c r="P271" s="100"/>
      <c r="Q271" s="100"/>
    </row>
    <row r="272" spans="1:17" s="32" customFormat="1" x14ac:dyDescent="0.25">
      <c r="A272" s="26">
        <v>311</v>
      </c>
      <c r="B272" s="27"/>
      <c r="C272" s="16"/>
      <c r="D272" s="16" t="s">
        <v>162</v>
      </c>
      <c r="E272" s="149">
        <f>SUM(E273:E274)</f>
        <v>10037783.850000001</v>
      </c>
      <c r="F272" s="161">
        <f t="shared" si="25"/>
        <v>1332242.8628309777</v>
      </c>
      <c r="G272" s="120">
        <f>SUM(G273:G274)</f>
        <v>1396243.95</v>
      </c>
      <c r="H272" s="120">
        <v>1510000</v>
      </c>
      <c r="I272" s="120">
        <v>1510000</v>
      </c>
      <c r="J272" s="120">
        <v>1510000</v>
      </c>
      <c r="L272" s="100"/>
      <c r="M272" s="100"/>
      <c r="N272" s="100"/>
      <c r="O272" s="100"/>
      <c r="P272" s="100"/>
      <c r="Q272" s="100"/>
    </row>
    <row r="273" spans="1:16" x14ac:dyDescent="0.25">
      <c r="A273" s="21"/>
      <c r="B273" s="22">
        <v>3111</v>
      </c>
      <c r="C273" s="15"/>
      <c r="D273" s="15" t="s">
        <v>85</v>
      </c>
      <c r="E273" s="149">
        <v>10016878.300000001</v>
      </c>
      <c r="F273" s="161">
        <f t="shared" si="25"/>
        <v>1329468.2195235251</v>
      </c>
      <c r="G273" s="120">
        <v>1393589.49</v>
      </c>
      <c r="H273" s="120">
        <v>1500000</v>
      </c>
      <c r="I273" s="120">
        <v>1500000</v>
      </c>
      <c r="J273" s="120">
        <v>1500000</v>
      </c>
      <c r="K273" s="83"/>
      <c r="L273" s="94"/>
      <c r="M273" s="95"/>
      <c r="N273" s="95"/>
      <c r="O273" s="95"/>
      <c r="P273" s="95"/>
    </row>
    <row r="274" spans="1:16" x14ac:dyDescent="0.25">
      <c r="A274" s="21"/>
      <c r="B274" s="22">
        <v>3113</v>
      </c>
      <c r="C274" s="15"/>
      <c r="D274" s="15" t="s">
        <v>158</v>
      </c>
      <c r="E274" s="149">
        <v>20905.55</v>
      </c>
      <c r="F274" s="161">
        <f t="shared" si="25"/>
        <v>2774.6433074523852</v>
      </c>
      <c r="G274" s="120">
        <v>2654.46</v>
      </c>
      <c r="H274" s="120">
        <v>10000</v>
      </c>
      <c r="I274" s="120">
        <v>10000</v>
      </c>
      <c r="J274" s="120">
        <v>10000</v>
      </c>
    </row>
    <row r="275" spans="1:16" x14ac:dyDescent="0.25">
      <c r="A275" s="21">
        <v>312</v>
      </c>
      <c r="B275" s="22"/>
      <c r="C275" s="15"/>
      <c r="D275" s="15" t="s">
        <v>86</v>
      </c>
      <c r="E275" s="149">
        <v>0</v>
      </c>
      <c r="F275" s="161">
        <f t="shared" si="25"/>
        <v>0</v>
      </c>
      <c r="G275" s="120">
        <v>46452.98</v>
      </c>
      <c r="H275" s="120">
        <v>5000</v>
      </c>
      <c r="I275" s="120">
        <v>5000</v>
      </c>
      <c r="J275" s="120">
        <v>5000</v>
      </c>
    </row>
    <row r="276" spans="1:16" x14ac:dyDescent="0.25">
      <c r="A276" s="21"/>
      <c r="B276" s="22">
        <v>3121</v>
      </c>
      <c r="C276" s="15"/>
      <c r="D276" s="15" t="s">
        <v>86</v>
      </c>
      <c r="E276" s="149">
        <v>0</v>
      </c>
      <c r="F276" s="161">
        <f t="shared" si="25"/>
        <v>0</v>
      </c>
      <c r="G276" s="120">
        <v>46452.98</v>
      </c>
      <c r="H276" s="120">
        <v>5000</v>
      </c>
      <c r="I276" s="120">
        <v>5000</v>
      </c>
      <c r="J276" s="120">
        <v>5000</v>
      </c>
      <c r="K276" s="83"/>
      <c r="L276" s="94"/>
      <c r="M276" s="95"/>
      <c r="N276" s="95"/>
      <c r="O276" s="95"/>
      <c r="P276" s="95"/>
    </row>
    <row r="277" spans="1:16" x14ac:dyDescent="0.25">
      <c r="A277" s="21">
        <v>313</v>
      </c>
      <c r="B277" s="22"/>
      <c r="C277" s="15"/>
      <c r="D277" s="15" t="s">
        <v>163</v>
      </c>
      <c r="E277" s="149">
        <f>SUM(E278:E280)</f>
        <v>2083805.9500000002</v>
      </c>
      <c r="F277" s="161">
        <f t="shared" si="25"/>
        <v>276568.57787510782</v>
      </c>
      <c r="G277" s="120">
        <v>225628.77</v>
      </c>
      <c r="H277" s="120">
        <v>285000</v>
      </c>
      <c r="I277" s="120">
        <v>285000</v>
      </c>
      <c r="J277" s="120">
        <v>285000</v>
      </c>
    </row>
    <row r="278" spans="1:16" ht="34.5" customHeight="1" x14ac:dyDescent="0.25">
      <c r="A278" s="21"/>
      <c r="B278" s="22">
        <v>3131</v>
      </c>
      <c r="C278" s="15"/>
      <c r="D278" s="15" t="s">
        <v>115</v>
      </c>
      <c r="E278" s="149">
        <v>434922.63</v>
      </c>
      <c r="F278" s="161">
        <f t="shared" si="25"/>
        <v>57724.152896675289</v>
      </c>
      <c r="G278" s="120">
        <v>0</v>
      </c>
      <c r="H278" s="120">
        <v>0</v>
      </c>
      <c r="I278" s="120">
        <v>0</v>
      </c>
      <c r="J278" s="120">
        <v>0</v>
      </c>
    </row>
    <row r="279" spans="1:16" ht="25.5" x14ac:dyDescent="0.25">
      <c r="A279" s="21"/>
      <c r="B279" s="22">
        <v>3132</v>
      </c>
      <c r="C279" s="15"/>
      <c r="D279" s="15" t="s">
        <v>87</v>
      </c>
      <c r="E279" s="149">
        <v>1647797.61</v>
      </c>
      <c r="F279" s="161">
        <f t="shared" si="25"/>
        <v>218700.32649810871</v>
      </c>
      <c r="G279" s="120">
        <v>225628.77</v>
      </c>
      <c r="H279" s="120">
        <v>284900</v>
      </c>
      <c r="I279" s="120">
        <v>284900</v>
      </c>
      <c r="J279" s="120">
        <v>284900</v>
      </c>
      <c r="K279" s="83"/>
      <c r="L279" s="94"/>
      <c r="M279" s="95"/>
      <c r="N279" s="95"/>
      <c r="O279" s="95"/>
      <c r="P279" s="95"/>
    </row>
    <row r="280" spans="1:16" ht="25.5" x14ac:dyDescent="0.25">
      <c r="A280" s="117"/>
      <c r="B280" s="118">
        <v>3133</v>
      </c>
      <c r="C280" s="119"/>
      <c r="D280" s="119" t="s">
        <v>233</v>
      </c>
      <c r="E280" s="149">
        <v>1085.71</v>
      </c>
      <c r="F280" s="161">
        <f t="shared" si="25"/>
        <v>144.09848032384366</v>
      </c>
      <c r="G280" s="120">
        <v>0</v>
      </c>
      <c r="H280" s="120">
        <v>100</v>
      </c>
      <c r="I280" s="120">
        <v>100</v>
      </c>
      <c r="J280" s="120">
        <v>100</v>
      </c>
      <c r="K280" s="84"/>
      <c r="L280" s="137"/>
      <c r="M280" s="137"/>
      <c r="N280" s="137"/>
      <c r="O280" s="137"/>
      <c r="P280" s="137"/>
    </row>
    <row r="281" spans="1:16" ht="26.25" customHeight="1" x14ac:dyDescent="0.25">
      <c r="A281" s="165">
        <v>32</v>
      </c>
      <c r="B281" s="166"/>
      <c r="C281" s="38"/>
      <c r="D281" s="38" t="s">
        <v>32</v>
      </c>
      <c r="E281" s="151">
        <v>25953.17</v>
      </c>
      <c r="F281" s="163">
        <f t="shared" si="25"/>
        <v>3444.5776096622199</v>
      </c>
      <c r="G281" s="204">
        <v>6636.14</v>
      </c>
      <c r="H281" s="122">
        <v>300</v>
      </c>
      <c r="I281" s="122">
        <v>300</v>
      </c>
      <c r="J281" s="122">
        <v>300</v>
      </c>
    </row>
    <row r="282" spans="1:16" x14ac:dyDescent="0.25">
      <c r="A282" s="21">
        <v>321</v>
      </c>
      <c r="B282" s="22"/>
      <c r="C282" s="15"/>
      <c r="D282" s="15" t="s">
        <v>161</v>
      </c>
      <c r="E282" s="149">
        <v>0</v>
      </c>
      <c r="F282" s="161">
        <f t="shared" si="25"/>
        <v>0</v>
      </c>
      <c r="G282" s="132">
        <v>0</v>
      </c>
      <c r="H282" s="120">
        <v>0</v>
      </c>
      <c r="I282" s="120">
        <v>0</v>
      </c>
      <c r="J282" s="120">
        <v>0</v>
      </c>
    </row>
    <row r="283" spans="1:16" x14ac:dyDescent="0.25">
      <c r="A283" s="117"/>
      <c r="B283" s="118">
        <v>3211</v>
      </c>
      <c r="C283" s="119"/>
      <c r="D283" s="119" t="s">
        <v>47</v>
      </c>
      <c r="E283" s="149">
        <v>0</v>
      </c>
      <c r="F283" s="161">
        <f t="shared" si="25"/>
        <v>0</v>
      </c>
      <c r="G283" s="132">
        <v>0</v>
      </c>
      <c r="H283" s="120">
        <v>0</v>
      </c>
      <c r="I283" s="120">
        <v>0</v>
      </c>
      <c r="J283" s="120">
        <v>0</v>
      </c>
    </row>
    <row r="284" spans="1:16" x14ac:dyDescent="0.25">
      <c r="A284" s="117">
        <v>322</v>
      </c>
      <c r="B284" s="118"/>
      <c r="C284" s="119"/>
      <c r="D284" s="119" t="s">
        <v>51</v>
      </c>
      <c r="E284" s="149">
        <v>0</v>
      </c>
      <c r="F284" s="161">
        <f t="shared" si="25"/>
        <v>0</v>
      </c>
      <c r="G284" s="132">
        <v>0</v>
      </c>
      <c r="H284" s="120">
        <v>0</v>
      </c>
      <c r="I284" s="120">
        <v>0</v>
      </c>
      <c r="J284" s="120">
        <v>0</v>
      </c>
    </row>
    <row r="285" spans="1:16" ht="25.5" x14ac:dyDescent="0.25">
      <c r="A285" s="117"/>
      <c r="B285" s="118">
        <v>3221</v>
      </c>
      <c r="C285" s="119"/>
      <c r="D285" s="119" t="s">
        <v>52</v>
      </c>
      <c r="E285" s="149">
        <v>0</v>
      </c>
      <c r="F285" s="161">
        <f t="shared" si="25"/>
        <v>0</v>
      </c>
      <c r="G285" s="132">
        <v>0</v>
      </c>
      <c r="H285" s="120">
        <v>0</v>
      </c>
      <c r="I285" s="120">
        <v>0</v>
      </c>
      <c r="J285" s="120">
        <v>0</v>
      </c>
    </row>
    <row r="286" spans="1:16" ht="25.5" x14ac:dyDescent="0.25">
      <c r="A286" s="117"/>
      <c r="B286" s="118">
        <v>3224</v>
      </c>
      <c r="C286" s="119"/>
      <c r="D286" s="119" t="s">
        <v>75</v>
      </c>
      <c r="E286" s="149">
        <v>0</v>
      </c>
      <c r="F286" s="161">
        <f t="shared" si="25"/>
        <v>0</v>
      </c>
      <c r="G286" s="132">
        <v>0</v>
      </c>
      <c r="H286" s="120">
        <v>0</v>
      </c>
      <c r="I286" s="120">
        <v>0</v>
      </c>
      <c r="J286" s="120">
        <v>0</v>
      </c>
    </row>
    <row r="287" spans="1:16" x14ac:dyDescent="0.25">
      <c r="A287" s="117"/>
      <c r="B287" s="118">
        <v>3225</v>
      </c>
      <c r="C287" s="119"/>
      <c r="D287" s="119" t="s">
        <v>54</v>
      </c>
      <c r="E287" s="149">
        <v>0</v>
      </c>
      <c r="F287" s="161">
        <f t="shared" si="25"/>
        <v>0</v>
      </c>
      <c r="G287" s="132">
        <v>0</v>
      </c>
      <c r="H287" s="120">
        <v>0</v>
      </c>
      <c r="I287" s="120">
        <v>0</v>
      </c>
      <c r="J287" s="120">
        <v>0</v>
      </c>
    </row>
    <row r="288" spans="1:16" x14ac:dyDescent="0.25">
      <c r="A288" s="21">
        <v>323</v>
      </c>
      <c r="B288" s="22"/>
      <c r="C288" s="15"/>
      <c r="D288" s="15" t="s">
        <v>56</v>
      </c>
      <c r="E288" s="149">
        <v>0</v>
      </c>
      <c r="F288" s="161">
        <f t="shared" si="25"/>
        <v>0</v>
      </c>
      <c r="G288" s="132">
        <v>6636.14</v>
      </c>
      <c r="H288" s="120">
        <v>300</v>
      </c>
      <c r="I288" s="120">
        <v>300</v>
      </c>
      <c r="J288" s="120">
        <v>300</v>
      </c>
    </row>
    <row r="289" spans="1:16" x14ac:dyDescent="0.25">
      <c r="A289" s="117"/>
      <c r="B289" s="118">
        <v>3231</v>
      </c>
      <c r="C289" s="119"/>
      <c r="D289" s="119" t="s">
        <v>57</v>
      </c>
      <c r="E289" s="149">
        <v>0</v>
      </c>
      <c r="F289" s="161">
        <f t="shared" si="25"/>
        <v>0</v>
      </c>
      <c r="G289" s="132">
        <v>0</v>
      </c>
      <c r="H289" s="120">
        <v>0</v>
      </c>
      <c r="I289" s="120">
        <v>0</v>
      </c>
      <c r="J289" s="120">
        <v>0</v>
      </c>
    </row>
    <row r="290" spans="1:16" x14ac:dyDescent="0.25">
      <c r="A290" s="21"/>
      <c r="B290" s="22">
        <v>3237</v>
      </c>
      <c r="C290" s="15"/>
      <c r="D290" s="15" t="s">
        <v>62</v>
      </c>
      <c r="E290" s="149">
        <v>0</v>
      </c>
      <c r="F290" s="161">
        <f t="shared" ref="F290:F346" si="34">E290/7.5345</f>
        <v>0</v>
      </c>
      <c r="G290" s="132">
        <v>6636.14</v>
      </c>
      <c r="H290" s="120">
        <v>300</v>
      </c>
      <c r="I290" s="120">
        <v>300</v>
      </c>
      <c r="J290" s="120">
        <v>300</v>
      </c>
    </row>
    <row r="291" spans="1:16" ht="25.5" x14ac:dyDescent="0.25">
      <c r="A291" s="134">
        <v>324</v>
      </c>
      <c r="B291" s="135"/>
      <c r="C291" s="136"/>
      <c r="D291" s="136" t="s">
        <v>99</v>
      </c>
      <c r="E291" s="149">
        <v>0</v>
      </c>
      <c r="F291" s="161">
        <f t="shared" si="34"/>
        <v>0</v>
      </c>
      <c r="G291" s="120">
        <v>0</v>
      </c>
      <c r="H291" s="120">
        <v>0</v>
      </c>
      <c r="I291" s="120">
        <v>0</v>
      </c>
      <c r="J291" s="120">
        <v>0</v>
      </c>
    </row>
    <row r="292" spans="1:16" ht="25.5" x14ac:dyDescent="0.25">
      <c r="A292" s="21"/>
      <c r="B292" s="22">
        <v>3241</v>
      </c>
      <c r="C292" s="15"/>
      <c r="D292" s="15" t="s">
        <v>99</v>
      </c>
      <c r="E292" s="149">
        <v>0</v>
      </c>
      <c r="F292" s="161">
        <f t="shared" si="34"/>
        <v>0</v>
      </c>
      <c r="G292" s="120">
        <v>0</v>
      </c>
      <c r="H292" s="120">
        <v>0</v>
      </c>
      <c r="I292" s="120">
        <v>0</v>
      </c>
      <c r="J292" s="120">
        <v>0</v>
      </c>
      <c r="K292" s="83"/>
      <c r="L292" s="94"/>
      <c r="M292" s="95"/>
      <c r="N292" s="95"/>
      <c r="O292" s="95"/>
      <c r="P292" s="95"/>
    </row>
    <row r="293" spans="1:16" ht="25.5" x14ac:dyDescent="0.25">
      <c r="A293" s="21">
        <v>329</v>
      </c>
      <c r="B293" s="22"/>
      <c r="C293" s="15"/>
      <c r="D293" s="15" t="s">
        <v>65</v>
      </c>
      <c r="E293" s="149">
        <f>SUM(E294:E296)</f>
        <v>25953.17</v>
      </c>
      <c r="F293" s="161">
        <f t="shared" si="34"/>
        <v>3444.5776096622199</v>
      </c>
      <c r="G293" s="120">
        <v>0</v>
      </c>
      <c r="H293" s="120">
        <v>0</v>
      </c>
      <c r="I293" s="120">
        <v>0</v>
      </c>
      <c r="J293" s="120">
        <v>0</v>
      </c>
    </row>
    <row r="294" spans="1:16" x14ac:dyDescent="0.25">
      <c r="A294" s="21"/>
      <c r="B294" s="22">
        <v>3295</v>
      </c>
      <c r="C294" s="15"/>
      <c r="D294" s="15" t="s">
        <v>69</v>
      </c>
      <c r="E294" s="149">
        <v>1500</v>
      </c>
      <c r="F294" s="161">
        <f t="shared" si="34"/>
        <v>199.08421262193906</v>
      </c>
      <c r="G294" s="120">
        <v>0</v>
      </c>
      <c r="H294" s="120">
        <v>0</v>
      </c>
      <c r="I294" s="120">
        <v>0</v>
      </c>
      <c r="J294" s="120">
        <v>0</v>
      </c>
    </row>
    <row r="295" spans="1:16" x14ac:dyDescent="0.25">
      <c r="A295" s="117"/>
      <c r="B295" s="118">
        <v>3296</v>
      </c>
      <c r="C295" s="119"/>
      <c r="D295" s="119" t="s">
        <v>234</v>
      </c>
      <c r="E295" s="149">
        <v>24453.17</v>
      </c>
      <c r="F295" s="161">
        <f t="shared" si="34"/>
        <v>3245.4933970402808</v>
      </c>
      <c r="G295" s="120">
        <v>0</v>
      </c>
      <c r="H295" s="120">
        <v>0</v>
      </c>
      <c r="I295" s="120">
        <v>0</v>
      </c>
      <c r="J295" s="120">
        <v>0</v>
      </c>
    </row>
    <row r="296" spans="1:16" ht="25.5" x14ac:dyDescent="0.25">
      <c r="A296" s="117"/>
      <c r="B296" s="118">
        <v>3299</v>
      </c>
      <c r="C296" s="119"/>
      <c r="D296" s="119" t="s">
        <v>65</v>
      </c>
      <c r="E296" s="149">
        <v>0</v>
      </c>
      <c r="F296" s="161">
        <f t="shared" si="34"/>
        <v>0</v>
      </c>
      <c r="G296" s="120">
        <v>0</v>
      </c>
      <c r="H296" s="120">
        <v>0</v>
      </c>
      <c r="I296" s="120">
        <v>0</v>
      </c>
      <c r="J296" s="120">
        <v>0</v>
      </c>
    </row>
    <row r="297" spans="1:16" ht="29.25" customHeight="1" x14ac:dyDescent="0.25">
      <c r="A297" s="165">
        <v>34</v>
      </c>
      <c r="B297" s="166"/>
      <c r="C297" s="38"/>
      <c r="D297" s="38" t="s">
        <v>70</v>
      </c>
      <c r="E297" s="151">
        <v>0</v>
      </c>
      <c r="F297" s="163">
        <f t="shared" si="34"/>
        <v>0</v>
      </c>
      <c r="G297" s="122">
        <v>0</v>
      </c>
      <c r="H297" s="122">
        <v>0</v>
      </c>
      <c r="I297" s="122">
        <v>0</v>
      </c>
      <c r="J297" s="122">
        <v>0</v>
      </c>
    </row>
    <row r="298" spans="1:16" x14ac:dyDescent="0.25">
      <c r="A298" s="117">
        <v>343</v>
      </c>
      <c r="B298" s="118"/>
      <c r="C298" s="119"/>
      <c r="D298" s="119" t="s">
        <v>71</v>
      </c>
      <c r="E298" s="149">
        <v>0</v>
      </c>
      <c r="F298" s="161">
        <f t="shared" si="34"/>
        <v>0</v>
      </c>
      <c r="G298" s="120">
        <v>0</v>
      </c>
      <c r="H298" s="120">
        <v>0</v>
      </c>
      <c r="I298" s="120">
        <v>0</v>
      </c>
      <c r="J298" s="120">
        <v>0</v>
      </c>
    </row>
    <row r="299" spans="1:16" x14ac:dyDescent="0.25">
      <c r="A299" s="117"/>
      <c r="B299" s="118">
        <v>3433</v>
      </c>
      <c r="C299" s="119"/>
      <c r="D299" s="119" t="s">
        <v>101</v>
      </c>
      <c r="E299" s="149">
        <v>0</v>
      </c>
      <c r="F299" s="161">
        <f t="shared" si="34"/>
        <v>0</v>
      </c>
      <c r="G299" s="120">
        <v>0</v>
      </c>
      <c r="H299" s="120">
        <v>0</v>
      </c>
      <c r="I299" s="120">
        <v>0</v>
      </c>
      <c r="J299" s="120">
        <v>0</v>
      </c>
    </row>
    <row r="300" spans="1:16" ht="50.25" customHeight="1" x14ac:dyDescent="0.25">
      <c r="A300" s="165">
        <v>37</v>
      </c>
      <c r="B300" s="166"/>
      <c r="C300" s="38"/>
      <c r="D300" s="38" t="s">
        <v>229</v>
      </c>
      <c r="E300" s="151">
        <v>59410.27</v>
      </c>
      <c r="F300" s="163">
        <f t="shared" si="34"/>
        <v>7885.0978830712047</v>
      </c>
      <c r="G300" s="122">
        <v>0</v>
      </c>
      <c r="H300" s="122">
        <v>0</v>
      </c>
      <c r="I300" s="122">
        <v>0</v>
      </c>
      <c r="J300" s="122">
        <v>0</v>
      </c>
    </row>
    <row r="301" spans="1:16" ht="36.75" customHeight="1" x14ac:dyDescent="0.25">
      <c r="A301" s="138">
        <v>372</v>
      </c>
      <c r="B301" s="139"/>
      <c r="C301" s="140"/>
      <c r="D301" s="140" t="s">
        <v>228</v>
      </c>
      <c r="E301" s="149">
        <v>59410.27</v>
      </c>
      <c r="F301" s="161">
        <f t="shared" si="34"/>
        <v>7885.0978830712047</v>
      </c>
      <c r="G301" s="120">
        <v>0</v>
      </c>
      <c r="H301" s="120">
        <v>0</v>
      </c>
      <c r="I301" s="120">
        <v>0</v>
      </c>
      <c r="J301" s="120">
        <v>0</v>
      </c>
    </row>
    <row r="302" spans="1:16" ht="25.5" x14ac:dyDescent="0.25">
      <c r="A302" s="138"/>
      <c r="B302" s="139">
        <v>3722</v>
      </c>
      <c r="C302" s="140"/>
      <c r="D302" s="140" t="s">
        <v>227</v>
      </c>
      <c r="E302" s="149">
        <v>59410.27</v>
      </c>
      <c r="F302" s="161">
        <f t="shared" si="34"/>
        <v>7885.0978830712047</v>
      </c>
      <c r="G302" s="120">
        <v>0</v>
      </c>
      <c r="H302" s="120">
        <v>0</v>
      </c>
      <c r="I302" s="120">
        <v>0</v>
      </c>
      <c r="J302" s="120">
        <v>0</v>
      </c>
    </row>
    <row r="303" spans="1:16" ht="41.25" customHeight="1" x14ac:dyDescent="0.25">
      <c r="A303" s="26" t="s">
        <v>116</v>
      </c>
      <c r="B303" s="27"/>
      <c r="C303" s="16"/>
      <c r="D303" s="16" t="s">
        <v>117</v>
      </c>
      <c r="E303" s="154">
        <v>259489.72</v>
      </c>
      <c r="F303" s="161">
        <f t="shared" si="34"/>
        <v>34440.204393124957</v>
      </c>
      <c r="G303" s="132">
        <f>G304+G318</f>
        <v>55079.979999999996</v>
      </c>
      <c r="H303" s="132">
        <v>60000</v>
      </c>
      <c r="I303" s="132">
        <v>60000</v>
      </c>
      <c r="J303" s="132">
        <v>60000</v>
      </c>
    </row>
    <row r="304" spans="1:16" ht="28.5" customHeight="1" x14ac:dyDescent="0.25">
      <c r="A304" s="46" t="s">
        <v>125</v>
      </c>
      <c r="B304" s="47"/>
      <c r="C304" s="45"/>
      <c r="D304" s="45" t="s">
        <v>96</v>
      </c>
      <c r="E304" s="150">
        <v>259489.72</v>
      </c>
      <c r="F304" s="162">
        <f t="shared" si="34"/>
        <v>34440.204393124957</v>
      </c>
      <c r="G304" s="121">
        <v>28535.41</v>
      </c>
      <c r="H304" s="121">
        <v>60000</v>
      </c>
      <c r="I304" s="121">
        <v>60000</v>
      </c>
      <c r="J304" s="121">
        <v>60000</v>
      </c>
      <c r="K304" s="77">
        <v>960</v>
      </c>
      <c r="L304" s="101">
        <f>F304</f>
        <v>34440.204393124957</v>
      </c>
      <c r="M304" s="101">
        <f t="shared" ref="M304:P304" si="35">G304</f>
        <v>28535.41</v>
      </c>
      <c r="N304" s="101">
        <f t="shared" si="35"/>
        <v>60000</v>
      </c>
      <c r="O304" s="101">
        <f t="shared" si="35"/>
        <v>60000</v>
      </c>
      <c r="P304" s="101">
        <f t="shared" si="35"/>
        <v>60000</v>
      </c>
    </row>
    <row r="305" spans="1:17" s="32" customFormat="1" ht="25.5" x14ac:dyDescent="0.25">
      <c r="A305" s="26">
        <v>4</v>
      </c>
      <c r="B305" s="27"/>
      <c r="C305" s="16"/>
      <c r="D305" s="16" t="s">
        <v>24</v>
      </c>
      <c r="E305" s="149">
        <f>SUM(E306+E315)</f>
        <v>259489.72</v>
      </c>
      <c r="F305" s="161">
        <f t="shared" si="34"/>
        <v>34440.204393124957</v>
      </c>
      <c r="G305" s="120">
        <f>G306+G315</f>
        <v>28535.409999999996</v>
      </c>
      <c r="H305" s="120">
        <v>60000</v>
      </c>
      <c r="I305" s="120">
        <v>60000</v>
      </c>
      <c r="J305" s="120">
        <v>60000</v>
      </c>
      <c r="L305" s="100"/>
      <c r="M305" s="100"/>
      <c r="N305" s="100"/>
      <c r="O305" s="100"/>
      <c r="P305" s="100"/>
      <c r="Q305" s="100"/>
    </row>
    <row r="306" spans="1:17" s="32" customFormat="1" ht="49.5" customHeight="1" x14ac:dyDescent="0.25">
      <c r="A306" s="165">
        <v>42</v>
      </c>
      <c r="B306" s="166"/>
      <c r="C306" s="38"/>
      <c r="D306" s="38" t="s">
        <v>165</v>
      </c>
      <c r="E306" s="151">
        <f>SUM(E307+E309+E313)</f>
        <v>246956.18</v>
      </c>
      <c r="F306" s="163">
        <f t="shared" si="34"/>
        <v>32776.717764947905</v>
      </c>
      <c r="G306" s="122">
        <f>G309+G313</f>
        <v>27871.799999999996</v>
      </c>
      <c r="H306" s="122">
        <v>58000</v>
      </c>
      <c r="I306" s="122">
        <v>58000</v>
      </c>
      <c r="J306" s="122">
        <v>58000</v>
      </c>
      <c r="L306" s="100"/>
      <c r="M306" s="100"/>
      <c r="N306" s="100"/>
      <c r="O306" s="100"/>
      <c r="P306" s="100"/>
      <c r="Q306" s="100"/>
    </row>
    <row r="307" spans="1:17" s="32" customFormat="1" x14ac:dyDescent="0.25">
      <c r="A307" s="143">
        <v>421</v>
      </c>
      <c r="B307" s="144"/>
      <c r="C307" s="145"/>
      <c r="D307" s="145" t="s">
        <v>170</v>
      </c>
      <c r="E307" s="155">
        <v>7500</v>
      </c>
      <c r="F307" s="161">
        <f t="shared" si="34"/>
        <v>995.4210631096953</v>
      </c>
      <c r="G307" s="120">
        <v>0</v>
      </c>
      <c r="H307" s="120">
        <v>0</v>
      </c>
      <c r="I307" s="120">
        <v>0</v>
      </c>
      <c r="J307" s="120">
        <v>0</v>
      </c>
      <c r="L307" s="100"/>
      <c r="M307" s="100"/>
      <c r="N307" s="100"/>
      <c r="O307" s="100"/>
      <c r="P307" s="100"/>
      <c r="Q307" s="100"/>
    </row>
    <row r="308" spans="1:17" s="32" customFormat="1" x14ac:dyDescent="0.25">
      <c r="A308" s="143"/>
      <c r="B308" s="144">
        <v>4212</v>
      </c>
      <c r="C308" s="145"/>
      <c r="D308" s="145" t="s">
        <v>157</v>
      </c>
      <c r="E308" s="155">
        <v>7500</v>
      </c>
      <c r="F308" s="161">
        <f t="shared" si="34"/>
        <v>995.4210631096953</v>
      </c>
      <c r="G308" s="120">
        <v>0</v>
      </c>
      <c r="H308" s="120">
        <v>0</v>
      </c>
      <c r="I308" s="120">
        <v>0</v>
      </c>
      <c r="J308" s="120">
        <v>0</v>
      </c>
      <c r="L308" s="100"/>
      <c r="M308" s="100"/>
      <c r="N308" s="100"/>
      <c r="O308" s="100"/>
      <c r="P308" s="100"/>
      <c r="Q308" s="100"/>
    </row>
    <row r="309" spans="1:17" s="32" customFormat="1" x14ac:dyDescent="0.25">
      <c r="A309" s="143">
        <v>422</v>
      </c>
      <c r="B309" s="144"/>
      <c r="C309" s="145"/>
      <c r="D309" s="145" t="s">
        <v>168</v>
      </c>
      <c r="E309" s="155">
        <f>SUM(E310:E312)</f>
        <v>230163.13</v>
      </c>
      <c r="F309" s="161">
        <f t="shared" si="34"/>
        <v>30547.89700710067</v>
      </c>
      <c r="G309" s="120">
        <f>SUM(G310:G312)</f>
        <v>25217.339999999997</v>
      </c>
      <c r="H309" s="120">
        <v>55000</v>
      </c>
      <c r="I309" s="120">
        <v>55000</v>
      </c>
      <c r="J309" s="120">
        <v>55000</v>
      </c>
      <c r="L309" s="100"/>
      <c r="M309" s="100"/>
      <c r="N309" s="100"/>
      <c r="O309" s="100"/>
      <c r="P309" s="100"/>
      <c r="Q309" s="100"/>
    </row>
    <row r="310" spans="1:17" x14ac:dyDescent="0.25">
      <c r="A310" s="21"/>
      <c r="B310" s="22">
        <v>4221</v>
      </c>
      <c r="C310" s="15"/>
      <c r="D310" s="15" t="s">
        <v>118</v>
      </c>
      <c r="E310" s="149">
        <v>230163.13</v>
      </c>
      <c r="F310" s="161">
        <f t="shared" si="34"/>
        <v>30547.89700710067</v>
      </c>
      <c r="G310" s="120">
        <v>19908.419999999998</v>
      </c>
      <c r="H310" s="120">
        <v>45000</v>
      </c>
      <c r="I310" s="120">
        <v>45000</v>
      </c>
      <c r="J310" s="120">
        <v>45000</v>
      </c>
      <c r="K310" s="83"/>
      <c r="L310" s="103"/>
      <c r="M310" s="104"/>
      <c r="N310" s="104"/>
      <c r="O310" s="104"/>
      <c r="P310" s="104"/>
    </row>
    <row r="311" spans="1:17" x14ac:dyDescent="0.25">
      <c r="A311" s="21"/>
      <c r="B311" s="22">
        <v>4223</v>
      </c>
      <c r="C311" s="15"/>
      <c r="D311" s="15" t="s">
        <v>119</v>
      </c>
      <c r="E311" s="149">
        <v>0</v>
      </c>
      <c r="F311" s="161">
        <f t="shared" si="34"/>
        <v>0</v>
      </c>
      <c r="G311" s="120">
        <v>2654.46</v>
      </c>
      <c r="H311" s="120">
        <v>5000</v>
      </c>
      <c r="I311" s="120">
        <v>5000</v>
      </c>
      <c r="J311" s="120">
        <v>5000</v>
      </c>
      <c r="L311" s="105"/>
      <c r="M311" s="105"/>
      <c r="N311" s="105"/>
      <c r="O311" s="105"/>
      <c r="P311" s="105"/>
    </row>
    <row r="312" spans="1:17" x14ac:dyDescent="0.25">
      <c r="A312" s="21"/>
      <c r="B312" s="22">
        <v>4227</v>
      </c>
      <c r="C312" s="15"/>
      <c r="D312" s="15" t="s">
        <v>120</v>
      </c>
      <c r="E312" s="149">
        <v>0</v>
      </c>
      <c r="F312" s="161">
        <f t="shared" si="34"/>
        <v>0</v>
      </c>
      <c r="G312" s="120">
        <v>2654.46</v>
      </c>
      <c r="H312" s="120">
        <v>5000</v>
      </c>
      <c r="I312" s="120">
        <v>5000</v>
      </c>
      <c r="J312" s="120">
        <v>5000</v>
      </c>
      <c r="K312" s="83"/>
      <c r="L312" s="103"/>
      <c r="M312" s="104"/>
      <c r="N312" s="104"/>
      <c r="O312" s="104"/>
      <c r="P312" s="104"/>
    </row>
    <row r="313" spans="1:17" ht="25.5" x14ac:dyDescent="0.25">
      <c r="A313" s="21">
        <v>424</v>
      </c>
      <c r="B313" s="22"/>
      <c r="C313" s="15"/>
      <c r="D313" s="15" t="s">
        <v>166</v>
      </c>
      <c r="E313" s="149">
        <v>9293.0499999999993</v>
      </c>
      <c r="F313" s="161">
        <f t="shared" si="34"/>
        <v>1233.3996947375406</v>
      </c>
      <c r="G313" s="120">
        <v>2654.46</v>
      </c>
      <c r="H313" s="120">
        <v>3000</v>
      </c>
      <c r="I313" s="120">
        <v>3000</v>
      </c>
      <c r="J313" s="120">
        <v>3000</v>
      </c>
      <c r="L313" s="105"/>
      <c r="M313" s="105"/>
      <c r="N313" s="105"/>
      <c r="O313" s="105"/>
      <c r="P313" s="105"/>
    </row>
    <row r="314" spans="1:17" x14ac:dyDescent="0.25">
      <c r="A314" s="21"/>
      <c r="B314" s="22">
        <v>4241</v>
      </c>
      <c r="C314" s="15"/>
      <c r="D314" s="15" t="s">
        <v>121</v>
      </c>
      <c r="E314" s="149">
        <v>9293.0499999999993</v>
      </c>
      <c r="F314" s="161">
        <f t="shared" si="34"/>
        <v>1233.3996947375406</v>
      </c>
      <c r="G314" s="120">
        <v>2654.46</v>
      </c>
      <c r="H314" s="120">
        <v>3000</v>
      </c>
      <c r="I314" s="120">
        <v>3000</v>
      </c>
      <c r="J314" s="120">
        <v>3000</v>
      </c>
      <c r="K314" s="83"/>
      <c r="L314" s="103"/>
      <c r="M314" s="104"/>
      <c r="N314" s="104"/>
      <c r="O314" s="104"/>
      <c r="P314" s="104"/>
    </row>
    <row r="315" spans="1:17" ht="37.5" customHeight="1" x14ac:dyDescent="0.25">
      <c r="A315" s="165">
        <v>45</v>
      </c>
      <c r="B315" s="166"/>
      <c r="C315" s="38"/>
      <c r="D315" s="38" t="s">
        <v>169</v>
      </c>
      <c r="E315" s="151">
        <v>12533.54</v>
      </c>
      <c r="F315" s="163">
        <f t="shared" si="34"/>
        <v>1663.4866281770524</v>
      </c>
      <c r="G315" s="122">
        <v>663.61</v>
      </c>
      <c r="H315" s="122">
        <v>2000</v>
      </c>
      <c r="I315" s="122">
        <v>2000</v>
      </c>
      <c r="J315" s="122">
        <v>2000</v>
      </c>
      <c r="L315" s="105"/>
      <c r="P315" s="105"/>
    </row>
    <row r="316" spans="1:17" ht="25.5" x14ac:dyDescent="0.25">
      <c r="A316" s="21">
        <v>451</v>
      </c>
      <c r="B316" s="22"/>
      <c r="C316" s="15"/>
      <c r="D316" s="15" t="s">
        <v>159</v>
      </c>
      <c r="E316" s="149">
        <v>12533.54</v>
      </c>
      <c r="F316" s="161">
        <f t="shared" si="34"/>
        <v>1663.4866281770524</v>
      </c>
      <c r="G316" s="120">
        <v>663.61</v>
      </c>
      <c r="H316" s="120">
        <v>2000</v>
      </c>
      <c r="I316" s="120">
        <v>2000</v>
      </c>
      <c r="J316" s="120">
        <v>2000</v>
      </c>
      <c r="L316" s="105"/>
      <c r="P316" s="105"/>
    </row>
    <row r="317" spans="1:17" ht="25.5" x14ac:dyDescent="0.25">
      <c r="A317" s="21"/>
      <c r="B317" s="22">
        <v>4511</v>
      </c>
      <c r="C317" s="15"/>
      <c r="D317" s="15" t="s">
        <v>159</v>
      </c>
      <c r="E317" s="149">
        <v>12533.54</v>
      </c>
      <c r="F317" s="161">
        <f t="shared" si="34"/>
        <v>1663.4866281770524</v>
      </c>
      <c r="G317" s="120">
        <v>663.61</v>
      </c>
      <c r="H317" s="120">
        <v>2000</v>
      </c>
      <c r="I317" s="120">
        <v>2000</v>
      </c>
      <c r="J317" s="120">
        <v>2000</v>
      </c>
      <c r="L317" s="105"/>
      <c r="P317" s="105"/>
    </row>
    <row r="318" spans="1:17" ht="25.5" x14ac:dyDescent="0.25">
      <c r="A318" s="46" t="s">
        <v>132</v>
      </c>
      <c r="B318" s="47"/>
      <c r="C318" s="45"/>
      <c r="D318" s="45" t="s">
        <v>133</v>
      </c>
      <c r="E318" s="150">
        <v>0</v>
      </c>
      <c r="F318" s="162">
        <f t="shared" si="34"/>
        <v>0</v>
      </c>
      <c r="G318" s="121">
        <v>26544.57</v>
      </c>
      <c r="H318" s="121">
        <v>100000</v>
      </c>
      <c r="I318" s="121">
        <v>0</v>
      </c>
      <c r="J318" s="121">
        <v>0</v>
      </c>
      <c r="K318" s="88">
        <v>960</v>
      </c>
      <c r="L318" s="174">
        <f>F318</f>
        <v>0</v>
      </c>
      <c r="M318" s="174">
        <f t="shared" ref="M318:P318" si="36">G318</f>
        <v>26544.57</v>
      </c>
      <c r="N318" s="174">
        <f t="shared" si="36"/>
        <v>100000</v>
      </c>
      <c r="O318" s="174">
        <f t="shared" si="36"/>
        <v>0</v>
      </c>
      <c r="P318" s="174">
        <f t="shared" si="36"/>
        <v>0</v>
      </c>
    </row>
    <row r="319" spans="1:17" s="32" customFormat="1" ht="25.5" x14ac:dyDescent="0.25">
      <c r="A319" s="26">
        <v>4</v>
      </c>
      <c r="B319" s="27"/>
      <c r="C319" s="16"/>
      <c r="D319" s="16" t="s">
        <v>24</v>
      </c>
      <c r="E319" s="149">
        <v>0</v>
      </c>
      <c r="F319" s="161">
        <f t="shared" si="34"/>
        <v>0</v>
      </c>
      <c r="G319" s="120">
        <v>26544.57</v>
      </c>
      <c r="H319" s="120">
        <v>100000</v>
      </c>
      <c r="I319" s="120">
        <v>0</v>
      </c>
      <c r="J319" s="120">
        <v>0</v>
      </c>
      <c r="L319" s="106"/>
      <c r="M319" s="100"/>
      <c r="N319" s="100"/>
      <c r="O319" s="100"/>
      <c r="P319" s="106"/>
      <c r="Q319" s="100"/>
    </row>
    <row r="320" spans="1:17" s="32" customFormat="1" ht="48" customHeight="1" x14ac:dyDescent="0.25">
      <c r="A320" s="165">
        <v>42</v>
      </c>
      <c r="B320" s="166"/>
      <c r="C320" s="38"/>
      <c r="D320" s="38" t="s">
        <v>165</v>
      </c>
      <c r="E320" s="151">
        <v>0</v>
      </c>
      <c r="F320" s="163">
        <f t="shared" si="34"/>
        <v>0</v>
      </c>
      <c r="G320" s="122">
        <f>SUM(G321+G325)</f>
        <v>26544.57</v>
      </c>
      <c r="H320" s="122">
        <v>100000</v>
      </c>
      <c r="I320" s="122">
        <v>0</v>
      </c>
      <c r="J320" s="122">
        <v>0</v>
      </c>
      <c r="L320" s="106"/>
      <c r="M320" s="100"/>
      <c r="N320" s="100"/>
      <c r="O320" s="100"/>
      <c r="P320" s="106"/>
      <c r="Q320" s="100"/>
    </row>
    <row r="321" spans="1:17" s="32" customFormat="1" x14ac:dyDescent="0.25">
      <c r="A321" s="26">
        <v>422</v>
      </c>
      <c r="B321" s="27"/>
      <c r="C321" s="16"/>
      <c r="D321" s="16" t="s">
        <v>168</v>
      </c>
      <c r="E321" s="149">
        <v>0</v>
      </c>
      <c r="F321" s="161">
        <f t="shared" si="34"/>
        <v>0</v>
      </c>
      <c r="G321" s="120">
        <f>SUM(G322:G324)</f>
        <v>23890.11</v>
      </c>
      <c r="H321" s="120">
        <v>95000</v>
      </c>
      <c r="I321" s="120">
        <v>0</v>
      </c>
      <c r="J321" s="120">
        <v>0</v>
      </c>
      <c r="L321" s="106"/>
      <c r="M321" s="100"/>
      <c r="N321" s="100"/>
      <c r="O321" s="100"/>
      <c r="P321" s="106"/>
      <c r="Q321" s="100"/>
    </row>
    <row r="322" spans="1:17" x14ac:dyDescent="0.25">
      <c r="A322" s="21"/>
      <c r="B322" s="22">
        <v>4221</v>
      </c>
      <c r="C322" s="15"/>
      <c r="D322" s="15" t="s">
        <v>118</v>
      </c>
      <c r="E322" s="149">
        <v>0</v>
      </c>
      <c r="F322" s="161">
        <f t="shared" si="34"/>
        <v>0</v>
      </c>
      <c r="G322" s="120">
        <v>17253.97</v>
      </c>
      <c r="H322" s="120">
        <v>85000</v>
      </c>
      <c r="I322" s="120">
        <v>0</v>
      </c>
      <c r="J322" s="120">
        <v>0</v>
      </c>
      <c r="K322" s="83"/>
      <c r="L322" s="103"/>
      <c r="M322" s="104"/>
      <c r="N322" s="104"/>
      <c r="O322" s="104"/>
      <c r="P322" s="104"/>
    </row>
    <row r="323" spans="1:17" x14ac:dyDescent="0.25">
      <c r="A323" s="111"/>
      <c r="B323" s="112">
        <v>4222</v>
      </c>
      <c r="C323" s="113"/>
      <c r="D323" s="113" t="s">
        <v>156</v>
      </c>
      <c r="E323" s="149">
        <v>0</v>
      </c>
      <c r="F323" s="161">
        <f t="shared" si="34"/>
        <v>0</v>
      </c>
      <c r="G323" s="120">
        <v>0</v>
      </c>
      <c r="H323" s="120">
        <v>0</v>
      </c>
      <c r="I323" s="120">
        <v>0</v>
      </c>
      <c r="J323" s="120">
        <v>0</v>
      </c>
      <c r="K323" s="83"/>
      <c r="L323" s="103"/>
      <c r="M323" s="104"/>
      <c r="N323" s="104"/>
      <c r="O323" s="104"/>
      <c r="P323" s="104"/>
    </row>
    <row r="324" spans="1:17" x14ac:dyDescent="0.25">
      <c r="A324" s="21"/>
      <c r="B324" s="22">
        <v>4227</v>
      </c>
      <c r="C324" s="15"/>
      <c r="D324" s="15" t="s">
        <v>134</v>
      </c>
      <c r="E324" s="149">
        <v>0</v>
      </c>
      <c r="F324" s="161">
        <f t="shared" si="34"/>
        <v>0</v>
      </c>
      <c r="G324" s="120">
        <v>6636.14</v>
      </c>
      <c r="H324" s="120">
        <v>10000</v>
      </c>
      <c r="I324" s="120">
        <v>0</v>
      </c>
      <c r="J324" s="120">
        <v>0</v>
      </c>
      <c r="K324" s="83"/>
      <c r="L324" s="103"/>
      <c r="M324" s="104"/>
      <c r="N324" s="104"/>
      <c r="O324" s="104"/>
      <c r="P324" s="104"/>
    </row>
    <row r="325" spans="1:17" ht="25.5" x14ac:dyDescent="0.25">
      <c r="A325" s="108">
        <v>424</v>
      </c>
      <c r="B325" s="109"/>
      <c r="C325" s="110"/>
      <c r="D325" s="110" t="s">
        <v>166</v>
      </c>
      <c r="E325" s="148">
        <v>0</v>
      </c>
      <c r="F325" s="161">
        <f t="shared" si="34"/>
        <v>0</v>
      </c>
      <c r="G325" s="127">
        <v>2654.46</v>
      </c>
      <c r="H325" s="127">
        <v>5000</v>
      </c>
      <c r="I325" s="127">
        <v>0</v>
      </c>
      <c r="J325" s="127">
        <v>0</v>
      </c>
      <c r="L325" s="105"/>
      <c r="M325" s="105"/>
      <c r="N325" s="105"/>
      <c r="O325" s="105"/>
      <c r="P325" s="105"/>
    </row>
    <row r="326" spans="1:17" x14ac:dyDescent="0.25">
      <c r="A326" s="21"/>
      <c r="B326" s="22">
        <v>4241</v>
      </c>
      <c r="C326" s="15"/>
      <c r="D326" s="15" t="s">
        <v>135</v>
      </c>
      <c r="E326" s="149">
        <v>0</v>
      </c>
      <c r="F326" s="161">
        <f t="shared" si="34"/>
        <v>0</v>
      </c>
      <c r="G326" s="120">
        <v>2654.46</v>
      </c>
      <c r="H326" s="120">
        <v>5000</v>
      </c>
      <c r="I326" s="120">
        <v>0</v>
      </c>
      <c r="J326" s="120">
        <v>0</v>
      </c>
      <c r="K326" s="83"/>
      <c r="L326" s="103"/>
      <c r="M326" s="104"/>
      <c r="N326" s="104"/>
      <c r="O326" s="104"/>
      <c r="P326" s="104"/>
    </row>
    <row r="327" spans="1:17" ht="48.75" customHeight="1" x14ac:dyDescent="0.25">
      <c r="A327" s="26" t="s">
        <v>122</v>
      </c>
      <c r="B327" s="27"/>
      <c r="C327" s="16"/>
      <c r="D327" s="16" t="s">
        <v>123</v>
      </c>
      <c r="E327" s="149">
        <v>279934.27</v>
      </c>
      <c r="F327" s="161">
        <f t="shared" si="34"/>
        <v>37153.662485898203</v>
      </c>
      <c r="G327" s="120">
        <v>29199.02</v>
      </c>
      <c r="H327" s="120">
        <v>50000</v>
      </c>
      <c r="I327" s="120">
        <v>50000</v>
      </c>
      <c r="J327" s="120">
        <v>50000</v>
      </c>
      <c r="K327" s="83"/>
      <c r="L327" s="105"/>
      <c r="M327" s="105"/>
      <c r="N327" s="105"/>
      <c r="O327" s="105"/>
      <c r="P327" s="105"/>
    </row>
    <row r="328" spans="1:17" ht="28.5" customHeight="1" x14ac:dyDescent="0.25">
      <c r="A328" s="46" t="s">
        <v>107</v>
      </c>
      <c r="B328" s="47"/>
      <c r="C328" s="45"/>
      <c r="D328" s="45" t="s">
        <v>124</v>
      </c>
      <c r="E328" s="150">
        <f>SUM(E329+E350)</f>
        <v>279934.27</v>
      </c>
      <c r="F328" s="162">
        <f t="shared" si="34"/>
        <v>37153.662485898203</v>
      </c>
      <c r="G328" s="121">
        <v>29199.02</v>
      </c>
      <c r="H328" s="121">
        <v>50000</v>
      </c>
      <c r="I328" s="121">
        <v>50000</v>
      </c>
      <c r="J328" s="121">
        <v>50000</v>
      </c>
      <c r="K328" s="88">
        <v>960</v>
      </c>
      <c r="L328" s="205">
        <f>F328</f>
        <v>37153.662485898203</v>
      </c>
      <c r="M328" s="205">
        <f t="shared" ref="M328:P328" si="37">G328</f>
        <v>29199.02</v>
      </c>
      <c r="N328" s="205">
        <f t="shared" si="37"/>
        <v>50000</v>
      </c>
      <c r="O328" s="205">
        <f t="shared" si="37"/>
        <v>50000</v>
      </c>
      <c r="P328" s="205">
        <f t="shared" si="37"/>
        <v>50000</v>
      </c>
    </row>
    <row r="329" spans="1:17" s="32" customFormat="1" ht="24.75" customHeight="1" x14ac:dyDescent="0.25">
      <c r="A329" s="26">
        <v>3</v>
      </c>
      <c r="B329" s="27"/>
      <c r="C329" s="16"/>
      <c r="D329" s="16" t="s">
        <v>22</v>
      </c>
      <c r="E329" s="149">
        <f>SUM(E330+E347)</f>
        <v>272235.27</v>
      </c>
      <c r="F329" s="161">
        <f t="shared" si="34"/>
        <v>36131.829583913997</v>
      </c>
      <c r="G329" s="120">
        <v>29199.02</v>
      </c>
      <c r="H329" s="120">
        <v>50000</v>
      </c>
      <c r="I329" s="120">
        <v>50000</v>
      </c>
      <c r="J329" s="120">
        <v>50000</v>
      </c>
      <c r="L329" s="106"/>
      <c r="M329" s="106"/>
      <c r="N329" s="106"/>
      <c r="O329" s="106"/>
      <c r="P329" s="106"/>
      <c r="Q329" s="100"/>
    </row>
    <row r="330" spans="1:17" s="32" customFormat="1" ht="24.75" customHeight="1" x14ac:dyDescent="0.25">
      <c r="A330" s="165">
        <v>32</v>
      </c>
      <c r="B330" s="166"/>
      <c r="C330" s="38"/>
      <c r="D330" s="38" t="s">
        <v>32</v>
      </c>
      <c r="E330" s="151">
        <f>SUM(E331+E333+E341+E343+E336)</f>
        <v>272235.27</v>
      </c>
      <c r="F330" s="163">
        <f t="shared" si="34"/>
        <v>36131.829583913997</v>
      </c>
      <c r="G330" s="122">
        <f>SUM(G331+G333+G336)</f>
        <v>29199.02</v>
      </c>
      <c r="H330" s="122">
        <v>48000</v>
      </c>
      <c r="I330" s="122">
        <v>48000</v>
      </c>
      <c r="J330" s="122">
        <v>48000</v>
      </c>
      <c r="L330" s="106"/>
      <c r="M330" s="106"/>
      <c r="N330" s="106"/>
      <c r="O330" s="106"/>
      <c r="P330" s="106"/>
      <c r="Q330" s="100"/>
    </row>
    <row r="331" spans="1:17" s="32" customFormat="1" ht="18.75" customHeight="1" x14ac:dyDescent="0.25">
      <c r="A331" s="134">
        <v>321</v>
      </c>
      <c r="B331" s="135"/>
      <c r="C331" s="136"/>
      <c r="D331" s="136" t="s">
        <v>46</v>
      </c>
      <c r="E331" s="149">
        <v>240693.69</v>
      </c>
      <c r="F331" s="161">
        <f t="shared" si="34"/>
        <v>31945.542504479392</v>
      </c>
      <c r="G331" s="120">
        <v>23890.11</v>
      </c>
      <c r="H331" s="120">
        <v>30000</v>
      </c>
      <c r="I331" s="120">
        <v>30000</v>
      </c>
      <c r="J331" s="120">
        <v>30000</v>
      </c>
      <c r="L331" s="106"/>
      <c r="M331" s="106"/>
      <c r="N331" s="106"/>
      <c r="O331" s="106"/>
      <c r="P331" s="106"/>
      <c r="Q331" s="100"/>
    </row>
    <row r="332" spans="1:17" x14ac:dyDescent="0.25">
      <c r="A332" s="21"/>
      <c r="B332" s="22">
        <v>3211</v>
      </c>
      <c r="C332" s="15"/>
      <c r="D332" s="15" t="s">
        <v>47</v>
      </c>
      <c r="E332" s="149">
        <v>240693.69</v>
      </c>
      <c r="F332" s="161">
        <f t="shared" si="34"/>
        <v>31945.542504479392</v>
      </c>
      <c r="G332" s="120">
        <v>23890.11</v>
      </c>
      <c r="H332" s="120">
        <v>30000</v>
      </c>
      <c r="I332" s="120">
        <v>30000</v>
      </c>
      <c r="J332" s="120">
        <v>30000</v>
      </c>
      <c r="K332" s="83"/>
      <c r="L332" s="103"/>
      <c r="M332" s="104"/>
      <c r="N332" s="104"/>
      <c r="O332" s="104"/>
      <c r="P332" s="104"/>
    </row>
    <row r="333" spans="1:17" x14ac:dyDescent="0.25">
      <c r="A333" s="21">
        <v>322</v>
      </c>
      <c r="B333" s="22"/>
      <c r="C333" s="15"/>
      <c r="D333" s="15" t="s">
        <v>51</v>
      </c>
      <c r="E333" s="149">
        <v>3841.5</v>
      </c>
      <c r="F333" s="161">
        <f t="shared" si="34"/>
        <v>509.85466852478595</v>
      </c>
      <c r="G333" s="120">
        <v>1990.84</v>
      </c>
      <c r="H333" s="120">
        <v>3000</v>
      </c>
      <c r="I333" s="120">
        <v>3000</v>
      </c>
      <c r="J333" s="120">
        <v>3000</v>
      </c>
      <c r="K333" s="83"/>
      <c r="L333" s="103"/>
      <c r="M333" s="104"/>
      <c r="N333" s="104"/>
      <c r="O333" s="104"/>
      <c r="P333" s="104"/>
    </row>
    <row r="334" spans="1:17" ht="25.5" x14ac:dyDescent="0.25">
      <c r="A334" s="21"/>
      <c r="B334" s="22">
        <v>3221</v>
      </c>
      <c r="C334" s="15"/>
      <c r="D334" s="15" t="s">
        <v>52</v>
      </c>
      <c r="E334" s="149">
        <v>3841.5</v>
      </c>
      <c r="F334" s="161">
        <f t="shared" si="34"/>
        <v>509.85466852478595</v>
      </c>
      <c r="G334" s="120">
        <v>1990.84</v>
      </c>
      <c r="H334" s="120">
        <v>2000</v>
      </c>
      <c r="I334" s="120">
        <v>2000</v>
      </c>
      <c r="J334" s="120">
        <v>2000</v>
      </c>
      <c r="L334" s="105"/>
      <c r="M334" s="105"/>
      <c r="N334" s="105"/>
      <c r="O334" s="105"/>
      <c r="P334" s="105"/>
    </row>
    <row r="335" spans="1:17" ht="25.5" x14ac:dyDescent="0.25">
      <c r="A335" s="117"/>
      <c r="B335" s="118">
        <v>3224</v>
      </c>
      <c r="C335" s="119"/>
      <c r="D335" s="119" t="s">
        <v>75</v>
      </c>
      <c r="E335" s="149">
        <v>0</v>
      </c>
      <c r="F335" s="161">
        <f t="shared" si="34"/>
        <v>0</v>
      </c>
      <c r="G335" s="120">
        <v>0</v>
      </c>
      <c r="H335" s="120">
        <v>1000</v>
      </c>
      <c r="I335" s="120">
        <v>1000</v>
      </c>
      <c r="J335" s="120">
        <v>1000</v>
      </c>
      <c r="L335" s="105"/>
      <c r="M335" s="105"/>
      <c r="N335" s="105"/>
      <c r="O335" s="105"/>
      <c r="P335" s="105"/>
    </row>
    <row r="336" spans="1:17" x14ac:dyDescent="0.25">
      <c r="A336" s="21">
        <v>323</v>
      </c>
      <c r="B336" s="22"/>
      <c r="C336" s="15"/>
      <c r="D336" s="15" t="s">
        <v>56</v>
      </c>
      <c r="E336" s="149">
        <v>26940</v>
      </c>
      <c r="F336" s="161">
        <f t="shared" si="34"/>
        <v>3575.5524586900256</v>
      </c>
      <c r="G336" s="120">
        <v>3318.07</v>
      </c>
      <c r="H336" s="120">
        <v>10000</v>
      </c>
      <c r="I336" s="120">
        <v>10000</v>
      </c>
      <c r="J336" s="120">
        <v>10000</v>
      </c>
      <c r="L336" s="105"/>
      <c r="M336" s="105"/>
      <c r="N336" s="105"/>
      <c r="O336" s="105"/>
      <c r="P336" s="105"/>
    </row>
    <row r="337" spans="1:16" x14ac:dyDescent="0.25">
      <c r="A337" s="21"/>
      <c r="B337" s="22">
        <v>3231</v>
      </c>
      <c r="C337" s="15"/>
      <c r="D337" s="15" t="s">
        <v>57</v>
      </c>
      <c r="E337" s="149">
        <v>26940</v>
      </c>
      <c r="F337" s="161">
        <f t="shared" si="34"/>
        <v>3575.5524586900256</v>
      </c>
      <c r="G337" s="120">
        <v>3318.07</v>
      </c>
      <c r="H337" s="120">
        <v>4000</v>
      </c>
      <c r="I337" s="120">
        <v>4000</v>
      </c>
      <c r="J337" s="120">
        <v>4000</v>
      </c>
      <c r="K337" s="83"/>
      <c r="L337" s="103"/>
      <c r="M337" s="104"/>
      <c r="N337" s="104"/>
      <c r="O337" s="104"/>
      <c r="P337" s="104"/>
    </row>
    <row r="338" spans="1:16" ht="25.5" x14ac:dyDescent="0.25">
      <c r="A338" s="117"/>
      <c r="B338" s="118">
        <v>3232</v>
      </c>
      <c r="C338" s="119"/>
      <c r="D338" s="119" t="s">
        <v>77</v>
      </c>
      <c r="E338" s="149">
        <v>0</v>
      </c>
      <c r="F338" s="161">
        <f t="shared" si="34"/>
        <v>0</v>
      </c>
      <c r="G338" s="120">
        <v>0</v>
      </c>
      <c r="H338" s="120">
        <v>1000</v>
      </c>
      <c r="I338" s="120">
        <v>1000</v>
      </c>
      <c r="J338" s="120">
        <v>1000</v>
      </c>
      <c r="K338" s="84"/>
      <c r="L338" s="133"/>
      <c r="M338" s="133"/>
      <c r="N338" s="133"/>
      <c r="O338" s="133"/>
      <c r="P338" s="133"/>
    </row>
    <row r="339" spans="1:16" x14ac:dyDescent="0.25">
      <c r="A339" s="117"/>
      <c r="B339" s="118">
        <v>3233</v>
      </c>
      <c r="C339" s="119"/>
      <c r="D339" s="119" t="s">
        <v>58</v>
      </c>
      <c r="E339" s="149">
        <v>0</v>
      </c>
      <c r="F339" s="161">
        <f t="shared" si="34"/>
        <v>0</v>
      </c>
      <c r="G339" s="120">
        <v>0</v>
      </c>
      <c r="H339" s="120">
        <v>3000</v>
      </c>
      <c r="I339" s="120">
        <v>3000</v>
      </c>
      <c r="J339" s="120">
        <v>3000</v>
      </c>
      <c r="K339" s="84"/>
      <c r="L339" s="133"/>
      <c r="M339" s="133"/>
      <c r="N339" s="133"/>
      <c r="O339" s="133"/>
      <c r="P339" s="133"/>
    </row>
    <row r="340" spans="1:16" x14ac:dyDescent="0.25">
      <c r="A340" s="117"/>
      <c r="B340" s="118">
        <v>3237</v>
      </c>
      <c r="C340" s="119"/>
      <c r="D340" s="119" t="s">
        <v>62</v>
      </c>
      <c r="E340" s="149">
        <v>0</v>
      </c>
      <c r="F340" s="161">
        <f t="shared" si="34"/>
        <v>0</v>
      </c>
      <c r="G340" s="120">
        <v>0</v>
      </c>
      <c r="H340" s="120">
        <v>2000</v>
      </c>
      <c r="I340" s="120">
        <v>2000</v>
      </c>
      <c r="J340" s="120">
        <v>2000</v>
      </c>
      <c r="K340" s="84"/>
      <c r="L340" s="133"/>
      <c r="M340" s="133"/>
      <c r="N340" s="133"/>
      <c r="O340" s="133"/>
      <c r="P340" s="133"/>
    </row>
    <row r="341" spans="1:16" ht="25.5" x14ac:dyDescent="0.25">
      <c r="A341" s="21">
        <v>324</v>
      </c>
      <c r="B341" s="22"/>
      <c r="C341" s="15"/>
      <c r="D341" s="15" t="s">
        <v>99</v>
      </c>
      <c r="E341" s="149">
        <v>0</v>
      </c>
      <c r="F341" s="161">
        <f t="shared" si="34"/>
        <v>0</v>
      </c>
      <c r="G341" s="120">
        <v>0</v>
      </c>
      <c r="H341" s="120">
        <v>4500</v>
      </c>
      <c r="I341" s="120">
        <v>4500</v>
      </c>
      <c r="J341" s="120">
        <v>4500</v>
      </c>
      <c r="L341" s="105"/>
      <c r="M341" s="105"/>
      <c r="N341" s="105"/>
      <c r="O341" s="105"/>
      <c r="P341" s="105"/>
    </row>
    <row r="342" spans="1:16" ht="25.5" x14ac:dyDescent="0.25">
      <c r="A342" s="21"/>
      <c r="B342" s="22">
        <v>3241</v>
      </c>
      <c r="C342" s="15"/>
      <c r="D342" s="15" t="s">
        <v>99</v>
      </c>
      <c r="E342" s="149">
        <v>0</v>
      </c>
      <c r="F342" s="161">
        <f t="shared" si="34"/>
        <v>0</v>
      </c>
      <c r="G342" s="120">
        <v>0</v>
      </c>
      <c r="H342" s="120">
        <v>4500</v>
      </c>
      <c r="I342" s="120">
        <v>4500</v>
      </c>
      <c r="J342" s="120">
        <v>4500</v>
      </c>
      <c r="K342" s="83"/>
      <c r="L342" s="103"/>
      <c r="M342" s="104"/>
      <c r="N342" s="104"/>
      <c r="O342" s="104"/>
      <c r="P342" s="104"/>
    </row>
    <row r="343" spans="1:16" ht="25.5" x14ac:dyDescent="0.25">
      <c r="A343" s="21">
        <v>329</v>
      </c>
      <c r="B343" s="22"/>
      <c r="C343" s="15"/>
      <c r="D343" s="15" t="s">
        <v>65</v>
      </c>
      <c r="E343" s="149">
        <v>760.08</v>
      </c>
      <c r="F343" s="161">
        <f t="shared" si="34"/>
        <v>100.87995221978898</v>
      </c>
      <c r="G343" s="120">
        <v>0</v>
      </c>
      <c r="H343" s="120">
        <v>500</v>
      </c>
      <c r="I343" s="120">
        <v>500</v>
      </c>
      <c r="J343" s="120">
        <v>500</v>
      </c>
      <c r="L343" s="105"/>
      <c r="M343" s="105"/>
      <c r="N343" s="105"/>
      <c r="O343" s="105"/>
      <c r="P343" s="105"/>
    </row>
    <row r="344" spans="1:16" x14ac:dyDescent="0.25">
      <c r="A344" s="117"/>
      <c r="B344" s="118">
        <v>3292</v>
      </c>
      <c r="C344" s="119"/>
      <c r="D344" s="119" t="s">
        <v>66</v>
      </c>
      <c r="E344" s="149">
        <v>760.08</v>
      </c>
      <c r="F344" s="161">
        <f t="shared" si="34"/>
        <v>100.87995221978898</v>
      </c>
      <c r="G344" s="120">
        <v>0</v>
      </c>
      <c r="H344" s="120">
        <v>200</v>
      </c>
      <c r="I344" s="120">
        <v>200</v>
      </c>
      <c r="J344" s="120">
        <v>200</v>
      </c>
      <c r="L344" s="105"/>
      <c r="M344" s="105"/>
      <c r="N344" s="105"/>
      <c r="O344" s="105"/>
      <c r="P344" s="105"/>
    </row>
    <row r="345" spans="1:16" x14ac:dyDescent="0.25">
      <c r="A345" s="117"/>
      <c r="B345" s="118">
        <v>3293</v>
      </c>
      <c r="C345" s="119"/>
      <c r="D345" s="119" t="s">
        <v>67</v>
      </c>
      <c r="E345" s="149">
        <v>0</v>
      </c>
      <c r="F345" s="161">
        <f t="shared" si="34"/>
        <v>0</v>
      </c>
      <c r="G345" s="120">
        <v>0</v>
      </c>
      <c r="H345" s="120">
        <v>100</v>
      </c>
      <c r="I345" s="120">
        <v>100</v>
      </c>
      <c r="J345" s="120">
        <v>100</v>
      </c>
      <c r="L345" s="105"/>
      <c r="M345" s="105"/>
      <c r="N345" s="105"/>
      <c r="O345" s="105"/>
      <c r="P345" s="105"/>
    </row>
    <row r="346" spans="1:16" ht="25.5" x14ac:dyDescent="0.25">
      <c r="A346" s="21"/>
      <c r="B346" s="22">
        <v>3299</v>
      </c>
      <c r="C346" s="15"/>
      <c r="D346" s="15" t="s">
        <v>167</v>
      </c>
      <c r="E346" s="149">
        <v>0</v>
      </c>
      <c r="F346" s="161">
        <f t="shared" si="34"/>
        <v>0</v>
      </c>
      <c r="G346" s="120">
        <v>0</v>
      </c>
      <c r="H346" s="120">
        <v>200</v>
      </c>
      <c r="I346" s="120">
        <v>200</v>
      </c>
      <c r="J346" s="120">
        <v>200</v>
      </c>
      <c r="K346" s="83"/>
      <c r="L346" s="103"/>
      <c r="M346" s="104"/>
      <c r="N346" s="104"/>
      <c r="O346" s="104"/>
      <c r="P346" s="104"/>
    </row>
    <row r="347" spans="1:16" ht="26.25" customHeight="1" x14ac:dyDescent="0.25">
      <c r="A347" s="165">
        <v>34</v>
      </c>
      <c r="B347" s="166"/>
      <c r="C347" s="38"/>
      <c r="D347" s="38" t="s">
        <v>70</v>
      </c>
      <c r="E347" s="151">
        <v>0</v>
      </c>
      <c r="F347" s="164">
        <f t="shared" ref="F347:F410" si="38">E347/7.5345</f>
        <v>0</v>
      </c>
      <c r="G347" s="122">
        <v>0</v>
      </c>
      <c r="H347" s="122">
        <v>2000</v>
      </c>
      <c r="I347" s="122">
        <v>2000</v>
      </c>
      <c r="J347" s="122">
        <v>2000</v>
      </c>
      <c r="K347" s="84"/>
      <c r="L347" s="133"/>
      <c r="M347" s="133"/>
      <c r="N347" s="133"/>
      <c r="O347" s="133"/>
      <c r="P347" s="133"/>
    </row>
    <row r="348" spans="1:16" x14ac:dyDescent="0.25">
      <c r="A348" s="117">
        <v>343</v>
      </c>
      <c r="B348" s="118"/>
      <c r="C348" s="119"/>
      <c r="D348" s="119" t="s">
        <v>71</v>
      </c>
      <c r="E348" s="149">
        <v>0</v>
      </c>
      <c r="F348" s="161">
        <f t="shared" si="38"/>
        <v>0</v>
      </c>
      <c r="G348" s="120">
        <v>0</v>
      </c>
      <c r="H348" s="120">
        <v>2000</v>
      </c>
      <c r="I348" s="120">
        <v>2000</v>
      </c>
      <c r="J348" s="120">
        <v>2000</v>
      </c>
      <c r="K348" s="84"/>
      <c r="L348" s="133"/>
      <c r="M348" s="133"/>
      <c r="N348" s="133"/>
      <c r="O348" s="133"/>
      <c r="P348" s="133"/>
    </row>
    <row r="349" spans="1:16" ht="25.5" x14ac:dyDescent="0.25">
      <c r="A349" s="117"/>
      <c r="B349" s="118">
        <v>3431</v>
      </c>
      <c r="C349" s="119"/>
      <c r="D349" s="119" t="s">
        <v>72</v>
      </c>
      <c r="E349" s="149">
        <v>0</v>
      </c>
      <c r="F349" s="161">
        <f t="shared" si="38"/>
        <v>0</v>
      </c>
      <c r="G349" s="120">
        <v>0</v>
      </c>
      <c r="H349" s="120">
        <v>2000</v>
      </c>
      <c r="I349" s="120">
        <v>2000</v>
      </c>
      <c r="J349" s="120">
        <v>2000</v>
      </c>
      <c r="K349" s="84"/>
      <c r="L349" s="133"/>
      <c r="M349" s="133"/>
      <c r="N349" s="133"/>
      <c r="O349" s="133"/>
      <c r="P349" s="133"/>
    </row>
    <row r="350" spans="1:16" ht="33.75" customHeight="1" x14ac:dyDescent="0.25">
      <c r="A350" s="114">
        <v>4</v>
      </c>
      <c r="B350" s="115"/>
      <c r="C350" s="116"/>
      <c r="D350" s="116" t="s">
        <v>24</v>
      </c>
      <c r="E350" s="148">
        <v>7699</v>
      </c>
      <c r="F350" s="160">
        <f t="shared" si="38"/>
        <v>1021.8329019842059</v>
      </c>
      <c r="G350" s="127">
        <v>0</v>
      </c>
      <c r="H350" s="127">
        <v>0</v>
      </c>
      <c r="I350" s="127">
        <v>0</v>
      </c>
      <c r="J350" s="127">
        <v>0</v>
      </c>
    </row>
    <row r="351" spans="1:16" ht="38.25" x14ac:dyDescent="0.25">
      <c r="A351" s="165">
        <v>42</v>
      </c>
      <c r="B351" s="166"/>
      <c r="C351" s="38"/>
      <c r="D351" s="38" t="s">
        <v>165</v>
      </c>
      <c r="E351" s="151">
        <v>7699</v>
      </c>
      <c r="F351" s="163">
        <f t="shared" si="38"/>
        <v>1021.8329019842059</v>
      </c>
      <c r="G351" s="122">
        <v>0</v>
      </c>
      <c r="H351" s="122">
        <v>0</v>
      </c>
      <c r="I351" s="122">
        <v>0</v>
      </c>
      <c r="J351" s="122">
        <v>0</v>
      </c>
      <c r="K351" s="32"/>
      <c r="L351" s="100"/>
      <c r="M351" s="100"/>
      <c r="N351" s="100"/>
      <c r="O351" s="100"/>
      <c r="P351" s="100"/>
    </row>
    <row r="352" spans="1:16" x14ac:dyDescent="0.25">
      <c r="A352" s="21">
        <v>422</v>
      </c>
      <c r="B352" s="22"/>
      <c r="C352" s="15"/>
      <c r="D352" s="15" t="s">
        <v>168</v>
      </c>
      <c r="E352" s="149">
        <v>7699</v>
      </c>
      <c r="F352" s="161">
        <f t="shared" si="38"/>
        <v>1021.8329019842059</v>
      </c>
      <c r="G352" s="120">
        <v>0</v>
      </c>
      <c r="H352" s="120">
        <v>0</v>
      </c>
      <c r="I352" s="120">
        <v>0</v>
      </c>
      <c r="J352" s="120">
        <v>0</v>
      </c>
    </row>
    <row r="353" spans="1:17" x14ac:dyDescent="0.25">
      <c r="A353" s="21"/>
      <c r="B353" s="22">
        <v>4221</v>
      </c>
      <c r="C353" s="15"/>
      <c r="D353" s="15" t="s">
        <v>118</v>
      </c>
      <c r="E353" s="149">
        <v>7699</v>
      </c>
      <c r="F353" s="161">
        <f t="shared" si="38"/>
        <v>1021.8329019842059</v>
      </c>
      <c r="G353" s="120">
        <v>0</v>
      </c>
      <c r="H353" s="120">
        <v>0</v>
      </c>
      <c r="I353" s="120">
        <v>0</v>
      </c>
      <c r="J353" s="120">
        <v>0</v>
      </c>
    </row>
    <row r="354" spans="1:17" x14ac:dyDescent="0.25">
      <c r="A354" s="138"/>
      <c r="B354" s="139">
        <v>4222</v>
      </c>
      <c r="C354" s="140"/>
      <c r="D354" s="140" t="s">
        <v>156</v>
      </c>
      <c r="E354" s="149">
        <v>7699</v>
      </c>
      <c r="F354" s="161">
        <f t="shared" si="38"/>
        <v>1021.8329019842059</v>
      </c>
      <c r="G354" s="120">
        <v>0</v>
      </c>
      <c r="H354" s="120">
        <v>0</v>
      </c>
      <c r="I354" s="120">
        <v>0</v>
      </c>
      <c r="J354" s="120">
        <v>0</v>
      </c>
    </row>
    <row r="355" spans="1:17" ht="70.150000000000006" customHeight="1" x14ac:dyDescent="0.25">
      <c r="A355" s="114" t="s">
        <v>236</v>
      </c>
      <c r="B355" s="115"/>
      <c r="C355" s="116"/>
      <c r="D355" s="116" t="s">
        <v>235</v>
      </c>
      <c r="E355" s="148">
        <v>0</v>
      </c>
      <c r="F355" s="161">
        <f t="shared" si="38"/>
        <v>0</v>
      </c>
      <c r="G355" s="127">
        <v>0</v>
      </c>
      <c r="H355" s="127">
        <v>3000</v>
      </c>
      <c r="I355" s="127">
        <v>3000</v>
      </c>
      <c r="J355" s="127">
        <v>3000</v>
      </c>
    </row>
    <row r="356" spans="1:17" ht="27.6" customHeight="1" x14ac:dyDescent="0.25">
      <c r="A356" s="46" t="s">
        <v>107</v>
      </c>
      <c r="B356" s="47"/>
      <c r="C356" s="45"/>
      <c r="D356" s="45" t="s">
        <v>124</v>
      </c>
      <c r="E356" s="150">
        <v>0</v>
      </c>
      <c r="F356" s="162">
        <f t="shared" si="38"/>
        <v>0</v>
      </c>
      <c r="G356" s="121">
        <v>0</v>
      </c>
      <c r="H356" s="121">
        <v>3000</v>
      </c>
      <c r="I356" s="121">
        <v>3000</v>
      </c>
      <c r="J356" s="121">
        <v>3000</v>
      </c>
      <c r="K356" s="77">
        <v>960</v>
      </c>
      <c r="L356" s="101">
        <f>F356</f>
        <v>0</v>
      </c>
      <c r="M356" s="101">
        <f t="shared" ref="M356:P356" si="39">G356</f>
        <v>0</v>
      </c>
      <c r="N356" s="101">
        <v>0</v>
      </c>
      <c r="O356" s="101">
        <v>0</v>
      </c>
      <c r="P356" s="101">
        <v>0</v>
      </c>
    </row>
    <row r="357" spans="1:17" ht="27.6" customHeight="1" x14ac:dyDescent="0.25">
      <c r="A357" s="114">
        <v>3</v>
      </c>
      <c r="B357" s="115"/>
      <c r="C357" s="116"/>
      <c r="D357" s="116" t="s">
        <v>22</v>
      </c>
      <c r="E357" s="148">
        <v>0</v>
      </c>
      <c r="F357" s="161">
        <f t="shared" si="38"/>
        <v>0</v>
      </c>
      <c r="G357" s="127">
        <v>0</v>
      </c>
      <c r="H357" s="127">
        <v>3000</v>
      </c>
      <c r="I357" s="127">
        <v>3000</v>
      </c>
      <c r="J357" s="127">
        <v>3000</v>
      </c>
    </row>
    <row r="358" spans="1:17" ht="27.6" customHeight="1" x14ac:dyDescent="0.25">
      <c r="A358" s="165">
        <v>32</v>
      </c>
      <c r="B358" s="166"/>
      <c r="C358" s="38"/>
      <c r="D358" s="38" t="s">
        <v>32</v>
      </c>
      <c r="E358" s="151">
        <v>0</v>
      </c>
      <c r="F358" s="164">
        <f t="shared" si="38"/>
        <v>0</v>
      </c>
      <c r="G358" s="122">
        <v>0</v>
      </c>
      <c r="H358" s="122">
        <v>0</v>
      </c>
      <c r="I358" s="122">
        <v>0</v>
      </c>
      <c r="J358" s="122">
        <v>0</v>
      </c>
    </row>
    <row r="359" spans="1:17" ht="27.6" customHeight="1" x14ac:dyDescent="0.25">
      <c r="A359" s="117">
        <v>323</v>
      </c>
      <c r="B359" s="118"/>
      <c r="C359" s="119"/>
      <c r="D359" s="119" t="s">
        <v>56</v>
      </c>
      <c r="E359" s="149">
        <v>0</v>
      </c>
      <c r="F359" s="161">
        <f t="shared" si="38"/>
        <v>0</v>
      </c>
      <c r="G359" s="120">
        <v>0</v>
      </c>
      <c r="H359" s="120">
        <v>0</v>
      </c>
      <c r="I359" s="120">
        <v>0</v>
      </c>
      <c r="J359" s="120">
        <v>0</v>
      </c>
    </row>
    <row r="360" spans="1:17" ht="27.6" customHeight="1" x14ac:dyDescent="0.25">
      <c r="A360" s="117"/>
      <c r="B360" s="118">
        <v>3239</v>
      </c>
      <c r="C360" s="119"/>
      <c r="D360" s="119" t="s">
        <v>64</v>
      </c>
      <c r="E360" s="149">
        <v>0</v>
      </c>
      <c r="F360" s="161">
        <f t="shared" si="38"/>
        <v>0</v>
      </c>
      <c r="G360" s="120">
        <v>0</v>
      </c>
      <c r="H360" s="120">
        <v>0</v>
      </c>
      <c r="I360" s="120">
        <v>0</v>
      </c>
      <c r="J360" s="120">
        <v>0</v>
      </c>
    </row>
    <row r="361" spans="1:17" ht="27.6" customHeight="1" x14ac:dyDescent="0.25">
      <c r="A361" s="117">
        <v>329</v>
      </c>
      <c r="B361" s="118"/>
      <c r="C361" s="119"/>
      <c r="D361" s="119" t="s">
        <v>65</v>
      </c>
      <c r="E361" s="149">
        <v>0</v>
      </c>
      <c r="F361" s="161">
        <f t="shared" si="38"/>
        <v>0</v>
      </c>
      <c r="G361" s="120">
        <v>0</v>
      </c>
      <c r="H361" s="120">
        <v>0</v>
      </c>
      <c r="I361" s="120">
        <v>0</v>
      </c>
      <c r="J361" s="120">
        <v>0</v>
      </c>
    </row>
    <row r="362" spans="1:17" ht="27.6" customHeight="1" x14ac:dyDescent="0.25">
      <c r="A362" s="117"/>
      <c r="B362" s="118">
        <v>3299</v>
      </c>
      <c r="C362" s="119"/>
      <c r="D362" s="119" t="s">
        <v>65</v>
      </c>
      <c r="E362" s="149">
        <v>0</v>
      </c>
      <c r="F362" s="161">
        <f t="shared" si="38"/>
        <v>0</v>
      </c>
      <c r="G362" s="120">
        <v>0</v>
      </c>
      <c r="H362" s="120">
        <v>0</v>
      </c>
      <c r="I362" s="120">
        <v>0</v>
      </c>
      <c r="J362" s="120">
        <v>0</v>
      </c>
    </row>
    <row r="363" spans="1:17" ht="27.6" customHeight="1" x14ac:dyDescent="0.25">
      <c r="A363" s="165">
        <v>38</v>
      </c>
      <c r="B363" s="166"/>
      <c r="C363" s="38"/>
      <c r="D363" s="38" t="s">
        <v>230</v>
      </c>
      <c r="E363" s="151">
        <v>0</v>
      </c>
      <c r="F363" s="164">
        <f t="shared" si="38"/>
        <v>0</v>
      </c>
      <c r="G363" s="122">
        <v>0</v>
      </c>
      <c r="H363" s="122">
        <v>3000</v>
      </c>
      <c r="I363" s="122">
        <v>3000</v>
      </c>
      <c r="J363" s="122">
        <v>3000</v>
      </c>
      <c r="K363" s="316">
        <v>980</v>
      </c>
      <c r="L363" s="99">
        <v>0</v>
      </c>
      <c r="M363" s="99">
        <v>0</v>
      </c>
      <c r="N363" s="99">
        <v>3000</v>
      </c>
      <c r="O363" s="99">
        <v>3000</v>
      </c>
      <c r="P363" s="99">
        <v>3000</v>
      </c>
    </row>
    <row r="364" spans="1:17" ht="27.6" customHeight="1" x14ac:dyDescent="0.25">
      <c r="A364" s="117">
        <v>381</v>
      </c>
      <c r="B364" s="118"/>
      <c r="C364" s="119"/>
      <c r="D364" s="119" t="s">
        <v>154</v>
      </c>
      <c r="E364" s="149">
        <v>0</v>
      </c>
      <c r="F364" s="161">
        <f t="shared" si="38"/>
        <v>0</v>
      </c>
      <c r="G364" s="120">
        <v>0</v>
      </c>
      <c r="H364" s="120">
        <v>3000</v>
      </c>
      <c r="I364" s="120">
        <v>3000</v>
      </c>
      <c r="J364" s="120">
        <v>3000</v>
      </c>
    </row>
    <row r="365" spans="1:17" ht="27.6" customHeight="1" x14ac:dyDescent="0.25">
      <c r="A365" s="117"/>
      <c r="B365" s="118">
        <v>3812</v>
      </c>
      <c r="C365" s="119"/>
      <c r="D365" s="119" t="s">
        <v>237</v>
      </c>
      <c r="E365" s="149">
        <v>0</v>
      </c>
      <c r="F365" s="161">
        <f t="shared" si="38"/>
        <v>0</v>
      </c>
      <c r="G365" s="120">
        <v>0</v>
      </c>
      <c r="H365" s="120">
        <v>3000</v>
      </c>
      <c r="I365" s="120">
        <v>3000</v>
      </c>
      <c r="J365" s="120">
        <v>3000</v>
      </c>
    </row>
    <row r="366" spans="1:17" ht="48.75" hidden="1" customHeight="1" x14ac:dyDescent="0.25">
      <c r="A366" s="26" t="s">
        <v>136</v>
      </c>
      <c r="B366" s="27"/>
      <c r="C366" s="16"/>
      <c r="D366" s="16" t="s">
        <v>137</v>
      </c>
      <c r="E366" s="148">
        <v>2103625.15</v>
      </c>
      <c r="F366" s="160">
        <f t="shared" si="38"/>
        <v>279199.03775963897</v>
      </c>
      <c r="G366" s="127">
        <v>782530.08</v>
      </c>
      <c r="H366" s="127">
        <v>4000</v>
      </c>
      <c r="I366" s="127">
        <v>4000</v>
      </c>
      <c r="J366" s="127">
        <v>4000</v>
      </c>
    </row>
    <row r="367" spans="1:17" ht="36" hidden="1" customHeight="1" x14ac:dyDescent="0.25">
      <c r="A367" s="46" t="s">
        <v>138</v>
      </c>
      <c r="B367" s="47"/>
      <c r="C367" s="45"/>
      <c r="D367" s="45" t="s">
        <v>139</v>
      </c>
      <c r="E367" s="150">
        <f>SUM(E368+E385)</f>
        <v>2103625.15</v>
      </c>
      <c r="F367" s="162">
        <f t="shared" si="38"/>
        <v>279199.03775963897</v>
      </c>
      <c r="G367" s="121">
        <v>782530.08</v>
      </c>
      <c r="H367" s="121">
        <v>4000</v>
      </c>
      <c r="I367" s="121">
        <v>4000</v>
      </c>
      <c r="J367" s="121">
        <v>4000</v>
      </c>
      <c r="K367" s="89">
        <v>922</v>
      </c>
      <c r="L367" s="107">
        <f>F367</f>
        <v>279199.03775963897</v>
      </c>
      <c r="M367" s="107">
        <f t="shared" ref="M367:P367" si="40">G367</f>
        <v>782530.08</v>
      </c>
      <c r="N367" s="107">
        <f t="shared" si="40"/>
        <v>4000</v>
      </c>
      <c r="O367" s="107">
        <f t="shared" si="40"/>
        <v>4000</v>
      </c>
      <c r="P367" s="107">
        <f t="shared" si="40"/>
        <v>4000</v>
      </c>
      <c r="Q367" s="100"/>
    </row>
    <row r="368" spans="1:17" ht="18.75" hidden="1" customHeight="1" x14ac:dyDescent="0.25">
      <c r="A368" s="26">
        <v>3</v>
      </c>
      <c r="B368" s="27"/>
      <c r="C368" s="16"/>
      <c r="D368" s="16" t="s">
        <v>22</v>
      </c>
      <c r="E368" s="149">
        <f>SUM(E369+E372)</f>
        <v>49618.2</v>
      </c>
      <c r="F368" s="161">
        <f t="shared" si="38"/>
        <v>6585.4668524785975</v>
      </c>
      <c r="G368" s="120">
        <f>SUM(G369+G372+G386)</f>
        <v>782530.08000000007</v>
      </c>
      <c r="H368" s="120">
        <v>4000</v>
      </c>
      <c r="I368" s="120">
        <v>4000</v>
      </c>
      <c r="J368" s="120">
        <v>4000</v>
      </c>
    </row>
    <row r="369" spans="1:16" ht="27" hidden="1" customHeight="1" x14ac:dyDescent="0.25">
      <c r="A369" s="165">
        <v>31</v>
      </c>
      <c r="B369" s="166"/>
      <c r="C369" s="38"/>
      <c r="D369" s="38" t="s">
        <v>23</v>
      </c>
      <c r="E369" s="151">
        <v>20000</v>
      </c>
      <c r="F369" s="163">
        <f t="shared" si="38"/>
        <v>2654.4561682925209</v>
      </c>
      <c r="G369" s="122">
        <v>1327.22</v>
      </c>
      <c r="H369" s="122">
        <v>2000</v>
      </c>
      <c r="I369" s="122">
        <v>2000</v>
      </c>
      <c r="J369" s="122">
        <v>2000</v>
      </c>
    </row>
    <row r="370" spans="1:16" hidden="1" x14ac:dyDescent="0.25">
      <c r="A370" s="21">
        <v>312</v>
      </c>
      <c r="B370" s="22"/>
      <c r="C370" s="15"/>
      <c r="D370" s="15" t="s">
        <v>86</v>
      </c>
      <c r="E370" s="149">
        <v>20000</v>
      </c>
      <c r="F370" s="161">
        <f t="shared" si="38"/>
        <v>2654.4561682925209</v>
      </c>
      <c r="G370" s="120">
        <v>1327.22</v>
      </c>
      <c r="H370" s="120">
        <v>2000</v>
      </c>
      <c r="I370" s="120">
        <v>2000</v>
      </c>
      <c r="J370" s="120">
        <v>2000</v>
      </c>
    </row>
    <row r="371" spans="1:16" hidden="1" x14ac:dyDescent="0.25">
      <c r="A371" s="21"/>
      <c r="B371" s="22">
        <v>3121</v>
      </c>
      <c r="C371" s="15"/>
      <c r="D371" s="15" t="s">
        <v>86</v>
      </c>
      <c r="E371" s="149">
        <v>20000</v>
      </c>
      <c r="F371" s="161">
        <f t="shared" si="38"/>
        <v>2654.4561682925209</v>
      </c>
      <c r="G371" s="120">
        <v>1327.22</v>
      </c>
      <c r="H371" s="120">
        <v>2000</v>
      </c>
      <c r="I371" s="120">
        <v>2000</v>
      </c>
      <c r="J371" s="120">
        <v>2000</v>
      </c>
      <c r="K371" s="83"/>
      <c r="L371" s="94"/>
      <c r="M371" s="95"/>
      <c r="N371" s="95"/>
      <c r="O371" s="95"/>
      <c r="P371" s="95"/>
    </row>
    <row r="372" spans="1:16" ht="24.75" hidden="1" customHeight="1" x14ac:dyDescent="0.25">
      <c r="A372" s="165">
        <v>32</v>
      </c>
      <c r="B372" s="166"/>
      <c r="C372" s="38"/>
      <c r="D372" s="38" t="s">
        <v>32</v>
      </c>
      <c r="E372" s="151">
        <f>SUM(E373+E376+E379+E383)</f>
        <v>29618.199999999997</v>
      </c>
      <c r="F372" s="163">
        <f t="shared" si="38"/>
        <v>3931.0106841860766</v>
      </c>
      <c r="G372" s="122">
        <v>2654.46</v>
      </c>
      <c r="H372" s="122">
        <v>2000</v>
      </c>
      <c r="I372" s="122">
        <v>2000</v>
      </c>
      <c r="J372" s="122">
        <v>2000</v>
      </c>
    </row>
    <row r="373" spans="1:16" hidden="1" x14ac:dyDescent="0.25">
      <c r="A373" s="21">
        <v>321</v>
      </c>
      <c r="B373" s="22"/>
      <c r="C373" s="15"/>
      <c r="D373" s="15" t="s">
        <v>161</v>
      </c>
      <c r="E373" s="149">
        <v>13531.39</v>
      </c>
      <c r="F373" s="161">
        <f t="shared" si="38"/>
        <v>1795.9240825535867</v>
      </c>
      <c r="G373" s="120">
        <v>2654.46</v>
      </c>
      <c r="H373" s="120">
        <v>2000</v>
      </c>
      <c r="I373" s="120">
        <v>2000</v>
      </c>
      <c r="J373" s="120">
        <v>2000</v>
      </c>
    </row>
    <row r="374" spans="1:16" hidden="1" x14ac:dyDescent="0.25">
      <c r="A374" s="21"/>
      <c r="B374" s="22">
        <v>3211</v>
      </c>
      <c r="C374" s="15"/>
      <c r="D374" s="15" t="s">
        <v>47</v>
      </c>
      <c r="E374" s="149">
        <v>13531.39</v>
      </c>
      <c r="F374" s="161">
        <f t="shared" si="38"/>
        <v>1795.9240825535867</v>
      </c>
      <c r="G374" s="120">
        <v>2654.46</v>
      </c>
      <c r="H374" s="120">
        <v>2000</v>
      </c>
      <c r="I374" s="120">
        <v>2000</v>
      </c>
      <c r="J374" s="120">
        <v>2000</v>
      </c>
    </row>
    <row r="375" spans="1:16" ht="25.5" hidden="1" x14ac:dyDescent="0.25">
      <c r="A375" s="134"/>
      <c r="B375" s="135">
        <v>3214</v>
      </c>
      <c r="C375" s="136"/>
      <c r="D375" s="136" t="s">
        <v>50</v>
      </c>
      <c r="E375" s="149">
        <v>0</v>
      </c>
      <c r="F375" s="161">
        <f t="shared" si="38"/>
        <v>0</v>
      </c>
      <c r="G375" s="120">
        <v>0</v>
      </c>
      <c r="H375" s="120">
        <v>0</v>
      </c>
      <c r="I375" s="120">
        <v>0</v>
      </c>
      <c r="J375" s="120">
        <v>0</v>
      </c>
    </row>
    <row r="376" spans="1:16" hidden="1" x14ac:dyDescent="0.25">
      <c r="A376" s="134">
        <v>322</v>
      </c>
      <c r="B376" s="135"/>
      <c r="C376" s="136"/>
      <c r="D376" s="136" t="s">
        <v>51</v>
      </c>
      <c r="E376" s="149">
        <v>949.05</v>
      </c>
      <c r="F376" s="161">
        <f t="shared" si="38"/>
        <v>125.96058132590085</v>
      </c>
      <c r="G376" s="120">
        <v>0</v>
      </c>
      <c r="H376" s="120">
        <v>0</v>
      </c>
      <c r="I376" s="120">
        <v>0</v>
      </c>
      <c r="J376" s="120">
        <v>0</v>
      </c>
    </row>
    <row r="377" spans="1:16" ht="25.5" hidden="1" x14ac:dyDescent="0.25">
      <c r="A377" s="134"/>
      <c r="B377" s="135">
        <v>3224</v>
      </c>
      <c r="C377" s="136"/>
      <c r="D377" s="136" t="s">
        <v>75</v>
      </c>
      <c r="E377" s="149">
        <v>0</v>
      </c>
      <c r="F377" s="161">
        <f t="shared" si="38"/>
        <v>0</v>
      </c>
      <c r="G377" s="120">
        <v>0</v>
      </c>
      <c r="H377" s="120">
        <v>0</v>
      </c>
      <c r="I377" s="120">
        <v>0</v>
      </c>
      <c r="J377" s="120">
        <v>0</v>
      </c>
    </row>
    <row r="378" spans="1:16" hidden="1" x14ac:dyDescent="0.25">
      <c r="A378" s="134"/>
      <c r="B378" s="135">
        <v>3225</v>
      </c>
      <c r="C378" s="136"/>
      <c r="D378" s="136" t="s">
        <v>54</v>
      </c>
      <c r="E378" s="149">
        <v>949.05</v>
      </c>
      <c r="F378" s="161">
        <f t="shared" si="38"/>
        <v>125.96058132590085</v>
      </c>
      <c r="G378" s="120">
        <v>0</v>
      </c>
      <c r="H378" s="120">
        <v>0</v>
      </c>
      <c r="I378" s="120">
        <v>0</v>
      </c>
      <c r="J378" s="120">
        <v>0</v>
      </c>
    </row>
    <row r="379" spans="1:16" hidden="1" x14ac:dyDescent="0.25">
      <c r="A379" s="134">
        <v>323</v>
      </c>
      <c r="B379" s="135"/>
      <c r="C379" s="136"/>
      <c r="D379" s="136" t="s">
        <v>76</v>
      </c>
      <c r="E379" s="149">
        <f>SUM(E380:E382)</f>
        <v>14357.34</v>
      </c>
      <c r="F379" s="161">
        <f t="shared" si="38"/>
        <v>1905.5464861636472</v>
      </c>
      <c r="G379" s="120">
        <v>0</v>
      </c>
      <c r="H379" s="120">
        <v>0</v>
      </c>
      <c r="I379" s="120">
        <v>0</v>
      </c>
      <c r="J379" s="120">
        <v>0</v>
      </c>
    </row>
    <row r="380" spans="1:16" hidden="1" x14ac:dyDescent="0.25">
      <c r="A380" s="134"/>
      <c r="B380" s="135">
        <v>3231</v>
      </c>
      <c r="C380" s="136"/>
      <c r="D380" s="136" t="s">
        <v>57</v>
      </c>
      <c r="E380" s="149">
        <v>19.989999999999998</v>
      </c>
      <c r="F380" s="161">
        <f t="shared" si="38"/>
        <v>2.6531289402083744</v>
      </c>
      <c r="G380" s="120">
        <v>0</v>
      </c>
      <c r="H380" s="120">
        <v>0</v>
      </c>
      <c r="I380" s="120">
        <v>0</v>
      </c>
      <c r="J380" s="120">
        <v>0</v>
      </c>
    </row>
    <row r="381" spans="1:16" hidden="1" x14ac:dyDescent="0.25">
      <c r="A381" s="134"/>
      <c r="B381" s="135">
        <v>3233</v>
      </c>
      <c r="C381" s="136"/>
      <c r="D381" s="136" t="s">
        <v>58</v>
      </c>
      <c r="E381" s="149">
        <v>9875</v>
      </c>
      <c r="F381" s="161">
        <f t="shared" si="38"/>
        <v>1310.6377330944322</v>
      </c>
      <c r="G381" s="120">
        <v>0</v>
      </c>
      <c r="H381" s="120">
        <v>0</v>
      </c>
      <c r="I381" s="120">
        <v>0</v>
      </c>
      <c r="J381" s="120">
        <v>0</v>
      </c>
    </row>
    <row r="382" spans="1:16" hidden="1" x14ac:dyDescent="0.25">
      <c r="A382" s="21"/>
      <c r="B382" s="22">
        <v>3234</v>
      </c>
      <c r="C382" s="15"/>
      <c r="D382" s="15" t="s">
        <v>59</v>
      </c>
      <c r="E382" s="149">
        <v>4462.3500000000004</v>
      </c>
      <c r="F382" s="161">
        <f t="shared" si="38"/>
        <v>592.25562412900661</v>
      </c>
      <c r="G382" s="120">
        <v>0</v>
      </c>
      <c r="H382" s="120">
        <v>0</v>
      </c>
      <c r="I382" s="120">
        <v>0</v>
      </c>
      <c r="J382" s="120">
        <v>0</v>
      </c>
    </row>
    <row r="383" spans="1:16" ht="25.5" hidden="1" x14ac:dyDescent="0.25">
      <c r="A383" s="134">
        <v>329</v>
      </c>
      <c r="B383" s="135"/>
      <c r="C383" s="136"/>
      <c r="D383" s="136" t="s">
        <v>65</v>
      </c>
      <c r="E383" s="149">
        <v>780.42</v>
      </c>
      <c r="F383" s="161">
        <f t="shared" si="38"/>
        <v>103.57953414294245</v>
      </c>
      <c r="G383" s="120">
        <v>0</v>
      </c>
      <c r="H383" s="120">
        <v>0</v>
      </c>
      <c r="I383" s="120">
        <v>0</v>
      </c>
      <c r="J383" s="120">
        <v>0</v>
      </c>
      <c r="K383" s="84"/>
      <c r="L383" s="137"/>
      <c r="M383" s="137"/>
      <c r="N383" s="137"/>
      <c r="O383" s="137"/>
      <c r="P383" s="137"/>
    </row>
    <row r="384" spans="1:16" hidden="1" x14ac:dyDescent="0.25">
      <c r="A384" s="134"/>
      <c r="B384" s="135">
        <v>3293</v>
      </c>
      <c r="C384" s="136"/>
      <c r="D384" s="136" t="s">
        <v>67</v>
      </c>
      <c r="E384" s="149">
        <v>780.42</v>
      </c>
      <c r="F384" s="161">
        <f t="shared" si="38"/>
        <v>103.57953414294245</v>
      </c>
      <c r="G384" s="120">
        <v>0</v>
      </c>
      <c r="H384" s="120">
        <v>0</v>
      </c>
      <c r="I384" s="120">
        <v>0</v>
      </c>
      <c r="J384" s="120">
        <v>0</v>
      </c>
      <c r="K384" s="84"/>
      <c r="L384" s="137"/>
      <c r="M384" s="137"/>
      <c r="N384" s="137"/>
      <c r="O384" s="137"/>
      <c r="P384" s="137"/>
    </row>
    <row r="385" spans="1:16" ht="32.25" hidden="1" customHeight="1" x14ac:dyDescent="0.25">
      <c r="A385" s="21">
        <v>4</v>
      </c>
      <c r="B385" s="22"/>
      <c r="C385" s="15"/>
      <c r="D385" s="15" t="s">
        <v>24</v>
      </c>
      <c r="E385" s="149">
        <v>2054006.95</v>
      </c>
      <c r="F385" s="161">
        <f t="shared" si="38"/>
        <v>272613.57090716035</v>
      </c>
      <c r="G385" s="120">
        <v>778548.4</v>
      </c>
      <c r="H385" s="120">
        <v>0</v>
      </c>
      <c r="I385" s="120">
        <v>0</v>
      </c>
      <c r="J385" s="120">
        <v>0</v>
      </c>
    </row>
    <row r="386" spans="1:16" ht="38.25" hidden="1" x14ac:dyDescent="0.25">
      <c r="A386" s="165">
        <v>42</v>
      </c>
      <c r="B386" s="166"/>
      <c r="C386" s="38"/>
      <c r="D386" s="38" t="s">
        <v>165</v>
      </c>
      <c r="E386" s="151">
        <v>2054006.95</v>
      </c>
      <c r="F386" s="163">
        <f t="shared" si="38"/>
        <v>272613.57090716035</v>
      </c>
      <c r="G386" s="122">
        <v>778548.4</v>
      </c>
      <c r="H386" s="122">
        <v>0</v>
      </c>
      <c r="I386" s="130">
        <v>0</v>
      </c>
      <c r="J386" s="130">
        <v>0</v>
      </c>
      <c r="K386" s="32"/>
      <c r="L386" s="100"/>
      <c r="M386" s="100"/>
      <c r="N386" s="100"/>
      <c r="O386" s="100"/>
      <c r="P386" s="100"/>
    </row>
    <row r="387" spans="1:16" hidden="1" x14ac:dyDescent="0.25">
      <c r="A387" s="21">
        <v>421</v>
      </c>
      <c r="B387" s="22"/>
      <c r="C387" s="15"/>
      <c r="D387" s="15" t="s">
        <v>170</v>
      </c>
      <c r="E387" s="149">
        <v>2054006.95</v>
      </c>
      <c r="F387" s="161">
        <f t="shared" si="38"/>
        <v>272613.57090716035</v>
      </c>
      <c r="G387" s="120">
        <v>778548.4</v>
      </c>
      <c r="H387" s="120">
        <v>0</v>
      </c>
      <c r="I387" s="120">
        <v>0</v>
      </c>
      <c r="J387" s="120">
        <v>0</v>
      </c>
    </row>
    <row r="388" spans="1:16" ht="15.75" hidden="1" customHeight="1" x14ac:dyDescent="0.25">
      <c r="A388" s="21"/>
      <c r="B388" s="22">
        <v>4212</v>
      </c>
      <c r="C388" s="15"/>
      <c r="D388" s="15" t="s">
        <v>157</v>
      </c>
      <c r="E388" s="149">
        <v>2054006.95</v>
      </c>
      <c r="F388" s="161">
        <f t="shared" si="38"/>
        <v>272613.57090716035</v>
      </c>
      <c r="G388" s="120">
        <v>778548.4</v>
      </c>
      <c r="H388" s="120">
        <v>0</v>
      </c>
      <c r="I388" s="120">
        <v>0</v>
      </c>
      <c r="J388" s="120">
        <v>0</v>
      </c>
    </row>
    <row r="389" spans="1:16" hidden="1" x14ac:dyDescent="0.25">
      <c r="A389" s="21"/>
      <c r="B389" s="22"/>
      <c r="C389" s="15"/>
      <c r="D389" s="15"/>
      <c r="E389" s="149"/>
      <c r="F389" s="161"/>
      <c r="G389" s="120"/>
      <c r="H389" s="120"/>
      <c r="I389" s="120"/>
      <c r="J389" s="131"/>
    </row>
    <row r="390" spans="1:16" ht="43.5" hidden="1" customHeight="1" x14ac:dyDescent="0.25">
      <c r="A390" s="48" t="s">
        <v>140</v>
      </c>
      <c r="B390" s="49"/>
      <c r="C390" s="50"/>
      <c r="D390" s="50" t="s">
        <v>141</v>
      </c>
      <c r="E390" s="169">
        <f>SUM(E392+E409+E414+E432+E442+E450+E455+E460)</f>
        <v>17155680.689999998</v>
      </c>
      <c r="F390" s="159">
        <f t="shared" si="38"/>
        <v>2276950.1214413694</v>
      </c>
      <c r="G390" s="170">
        <f>SUM(G392+G404+G409+G414+G432+G442+G450+G455+G460)</f>
        <v>2770920.5500000003</v>
      </c>
      <c r="H390" s="170">
        <f>SUM(H392+H409+H414+H432+H442+H450+H455+H404)</f>
        <v>2274000</v>
      </c>
      <c r="I390" s="170">
        <f t="shared" ref="I390:J390" si="41">SUM(I392+I409+I414+I432+I442+I450+I455)</f>
        <v>2174000</v>
      </c>
      <c r="J390" s="170">
        <f t="shared" si="41"/>
        <v>2174000</v>
      </c>
      <c r="K390">
        <v>7.5345000000000004</v>
      </c>
    </row>
    <row r="391" spans="1:16" ht="42.75" hidden="1" customHeight="1" x14ac:dyDescent="0.25">
      <c r="A391" s="26" t="s">
        <v>142</v>
      </c>
      <c r="B391" s="27"/>
      <c r="C391" s="16"/>
      <c r="D391" s="16" t="s">
        <v>143</v>
      </c>
      <c r="E391" s="149">
        <v>653917.19999999995</v>
      </c>
      <c r="F391" s="161">
        <f t="shared" si="38"/>
        <v>86789.727254628699</v>
      </c>
      <c r="G391" s="120">
        <v>79633.69</v>
      </c>
      <c r="H391" s="120">
        <v>120000</v>
      </c>
      <c r="I391" s="120">
        <v>120000</v>
      </c>
      <c r="J391" s="120">
        <v>120000</v>
      </c>
    </row>
    <row r="392" spans="1:16" ht="27" hidden="1" customHeight="1" x14ac:dyDescent="0.25">
      <c r="A392" s="46" t="s">
        <v>125</v>
      </c>
      <c r="B392" s="47"/>
      <c r="C392" s="45"/>
      <c r="D392" s="45" t="s">
        <v>144</v>
      </c>
      <c r="E392" s="150">
        <v>653917.19999999995</v>
      </c>
      <c r="F392" s="162">
        <f t="shared" si="38"/>
        <v>86789.727254628699</v>
      </c>
      <c r="G392" s="121">
        <v>79633.69</v>
      </c>
      <c r="H392" s="121">
        <v>120000</v>
      </c>
      <c r="I392" s="121">
        <v>120000</v>
      </c>
      <c r="J392" s="121">
        <v>120000</v>
      </c>
    </row>
    <row r="393" spans="1:16" ht="24.75" hidden="1" customHeight="1" x14ac:dyDescent="0.25">
      <c r="A393" s="26">
        <v>6</v>
      </c>
      <c r="B393" s="27"/>
      <c r="C393" s="16"/>
      <c r="D393" s="16" t="s">
        <v>171</v>
      </c>
      <c r="E393" s="149">
        <f>SUM(E394+E398+E401)</f>
        <v>653917.19999999995</v>
      </c>
      <c r="F393" s="161">
        <f t="shared" si="38"/>
        <v>86789.727254628699</v>
      </c>
      <c r="G393" s="120">
        <v>79633.69</v>
      </c>
      <c r="H393" s="120">
        <v>120000</v>
      </c>
      <c r="I393" s="120">
        <v>120000</v>
      </c>
      <c r="J393" s="120">
        <v>120000</v>
      </c>
    </row>
    <row r="394" spans="1:16" ht="26.25" hidden="1" customHeight="1" x14ac:dyDescent="0.25">
      <c r="A394" s="165">
        <v>64</v>
      </c>
      <c r="B394" s="166"/>
      <c r="C394" s="38"/>
      <c r="D394" s="38" t="s">
        <v>172</v>
      </c>
      <c r="E394" s="151">
        <v>1342.01</v>
      </c>
      <c r="F394" s="163">
        <f t="shared" si="38"/>
        <v>178.1153361205123</v>
      </c>
      <c r="G394" s="122">
        <v>0</v>
      </c>
      <c r="H394" s="122">
        <v>0</v>
      </c>
      <c r="I394" s="122">
        <v>0</v>
      </c>
      <c r="J394" s="122">
        <v>0</v>
      </c>
    </row>
    <row r="395" spans="1:16" ht="21.75" hidden="1" customHeight="1" x14ac:dyDescent="0.25">
      <c r="A395" s="26">
        <v>641</v>
      </c>
      <c r="B395" s="27"/>
      <c r="C395" s="16"/>
      <c r="D395" s="16" t="s">
        <v>173</v>
      </c>
      <c r="E395" s="149">
        <f>SUM(E396:E397)</f>
        <v>1342.01</v>
      </c>
      <c r="F395" s="161">
        <f t="shared" si="38"/>
        <v>178.1153361205123</v>
      </c>
      <c r="G395" s="120">
        <v>0</v>
      </c>
      <c r="H395" s="120">
        <v>0</v>
      </c>
      <c r="I395" s="120">
        <v>0</v>
      </c>
      <c r="J395" s="120">
        <v>0</v>
      </c>
    </row>
    <row r="396" spans="1:16" ht="25.5" hidden="1" x14ac:dyDescent="0.25">
      <c r="A396" s="21"/>
      <c r="B396" s="22">
        <v>6413</v>
      </c>
      <c r="C396" s="15"/>
      <c r="D396" s="15" t="s">
        <v>145</v>
      </c>
      <c r="E396" s="149">
        <v>19.64</v>
      </c>
      <c r="F396" s="161">
        <f t="shared" si="38"/>
        <v>2.6066759572632554</v>
      </c>
      <c r="G396" s="120">
        <v>0</v>
      </c>
      <c r="H396" s="120">
        <v>0</v>
      </c>
      <c r="I396" s="120">
        <v>0</v>
      </c>
      <c r="J396" s="120">
        <v>0</v>
      </c>
    </row>
    <row r="397" spans="1:16" ht="38.25" hidden="1" x14ac:dyDescent="0.25">
      <c r="A397" s="134"/>
      <c r="B397" s="135">
        <v>6415</v>
      </c>
      <c r="C397" s="136"/>
      <c r="D397" s="136" t="s">
        <v>239</v>
      </c>
      <c r="E397" s="149">
        <v>1322.37</v>
      </c>
      <c r="F397" s="161">
        <f t="shared" si="38"/>
        <v>175.50866016324903</v>
      </c>
      <c r="G397" s="120">
        <v>0</v>
      </c>
      <c r="H397" s="120">
        <v>0</v>
      </c>
      <c r="I397" s="120">
        <v>0</v>
      </c>
      <c r="J397" s="120">
        <v>0</v>
      </c>
    </row>
    <row r="398" spans="1:16" ht="36" hidden="1" customHeight="1" x14ac:dyDescent="0.25">
      <c r="A398" s="165">
        <v>65</v>
      </c>
      <c r="B398" s="166"/>
      <c r="C398" s="38"/>
      <c r="D398" s="38" t="s">
        <v>174</v>
      </c>
      <c r="E398" s="151">
        <v>3764.1</v>
      </c>
      <c r="F398" s="163">
        <f t="shared" si="38"/>
        <v>499.5819231534939</v>
      </c>
      <c r="G398" s="122">
        <v>0</v>
      </c>
      <c r="H398" s="122">
        <v>0</v>
      </c>
      <c r="I398" s="122">
        <v>0</v>
      </c>
      <c r="J398" s="122">
        <v>0</v>
      </c>
    </row>
    <row r="399" spans="1:16" hidden="1" x14ac:dyDescent="0.25">
      <c r="A399" s="21">
        <v>652</v>
      </c>
      <c r="B399" s="22"/>
      <c r="C399" s="15"/>
      <c r="D399" s="15" t="s">
        <v>175</v>
      </c>
      <c r="E399" s="149">
        <v>3764.1</v>
      </c>
      <c r="F399" s="161">
        <f t="shared" si="38"/>
        <v>499.5819231534939</v>
      </c>
      <c r="G399" s="120">
        <v>0</v>
      </c>
      <c r="H399" s="120">
        <v>0</v>
      </c>
      <c r="I399" s="120">
        <v>0</v>
      </c>
      <c r="J399" s="120">
        <v>0</v>
      </c>
    </row>
    <row r="400" spans="1:16" hidden="1" x14ac:dyDescent="0.25">
      <c r="A400" s="21"/>
      <c r="B400" s="22">
        <v>6526</v>
      </c>
      <c r="C400" s="15"/>
      <c r="D400" s="15" t="s">
        <v>146</v>
      </c>
      <c r="E400" s="149">
        <v>3764.1</v>
      </c>
      <c r="F400" s="161">
        <f t="shared" si="38"/>
        <v>499.5819231534939</v>
      </c>
      <c r="G400" s="120">
        <v>0</v>
      </c>
      <c r="H400" s="120">
        <v>0</v>
      </c>
      <c r="I400" s="120">
        <v>0</v>
      </c>
      <c r="J400" s="120">
        <v>0</v>
      </c>
    </row>
    <row r="401" spans="1:10" ht="29.25" hidden="1" customHeight="1" x14ac:dyDescent="0.25">
      <c r="A401" s="165">
        <v>66</v>
      </c>
      <c r="B401" s="166"/>
      <c r="C401" s="38"/>
      <c r="D401" s="38" t="s">
        <v>176</v>
      </c>
      <c r="E401" s="151">
        <v>648811.09</v>
      </c>
      <c r="F401" s="163">
        <f t="shared" si="38"/>
        <v>86112.029995354693</v>
      </c>
      <c r="G401" s="122">
        <v>79633.69</v>
      </c>
      <c r="H401" s="122">
        <v>120000</v>
      </c>
      <c r="I401" s="122">
        <v>120000</v>
      </c>
      <c r="J401" s="122">
        <v>120000</v>
      </c>
    </row>
    <row r="402" spans="1:10" hidden="1" x14ac:dyDescent="0.25">
      <c r="A402" s="21">
        <v>661</v>
      </c>
      <c r="B402" s="22"/>
      <c r="C402" s="15"/>
      <c r="D402" s="15" t="s">
        <v>176</v>
      </c>
      <c r="E402" s="149">
        <v>648811.09</v>
      </c>
      <c r="F402" s="161">
        <f t="shared" si="38"/>
        <v>86112.029995354693</v>
      </c>
      <c r="G402" s="120">
        <v>79633.69</v>
      </c>
      <c r="H402" s="120">
        <v>120000</v>
      </c>
      <c r="I402" s="120">
        <v>120000</v>
      </c>
      <c r="J402" s="120">
        <v>120000</v>
      </c>
    </row>
    <row r="403" spans="1:10" hidden="1" x14ac:dyDescent="0.25">
      <c r="A403" s="21"/>
      <c r="B403" s="22">
        <v>6615</v>
      </c>
      <c r="C403" s="15"/>
      <c r="D403" s="15" t="s">
        <v>147</v>
      </c>
      <c r="E403" s="149">
        <v>648811.09</v>
      </c>
      <c r="F403" s="161">
        <f t="shared" si="38"/>
        <v>86112.029995354693</v>
      </c>
      <c r="G403" s="120">
        <v>79633.69</v>
      </c>
      <c r="H403" s="120">
        <v>120000</v>
      </c>
      <c r="I403" s="120">
        <v>120000</v>
      </c>
      <c r="J403" s="120">
        <v>120000</v>
      </c>
    </row>
    <row r="404" spans="1:10" ht="26.25" hidden="1" customHeight="1" x14ac:dyDescent="0.25">
      <c r="A404" s="46" t="s">
        <v>132</v>
      </c>
      <c r="B404" s="47"/>
      <c r="C404" s="45"/>
      <c r="D404" s="45" t="s">
        <v>133</v>
      </c>
      <c r="E404" s="150">
        <v>0</v>
      </c>
      <c r="F404" s="162">
        <f t="shared" si="38"/>
        <v>0</v>
      </c>
      <c r="G404" s="121">
        <v>26544.57</v>
      </c>
      <c r="H404" s="121">
        <v>100000</v>
      </c>
      <c r="I404" s="121">
        <v>0</v>
      </c>
      <c r="J404" s="121">
        <v>0</v>
      </c>
    </row>
    <row r="405" spans="1:10" ht="24.75" hidden="1" customHeight="1" x14ac:dyDescent="0.25">
      <c r="A405" s="21">
        <v>9</v>
      </c>
      <c r="B405" s="22"/>
      <c r="C405" s="15"/>
      <c r="D405" s="15" t="s">
        <v>177</v>
      </c>
      <c r="E405" s="149">
        <v>0</v>
      </c>
      <c r="F405" s="161">
        <f t="shared" si="38"/>
        <v>0</v>
      </c>
      <c r="G405" s="120">
        <v>26544.57</v>
      </c>
      <c r="H405" s="120">
        <v>100000</v>
      </c>
      <c r="I405" s="120">
        <v>0</v>
      </c>
      <c r="J405" s="120">
        <v>0</v>
      </c>
    </row>
    <row r="406" spans="1:10" ht="23.25" hidden="1" customHeight="1" x14ac:dyDescent="0.25">
      <c r="A406" s="165">
        <v>92</v>
      </c>
      <c r="B406" s="166"/>
      <c r="C406" s="38"/>
      <c r="D406" s="38" t="s">
        <v>178</v>
      </c>
      <c r="E406" s="151">
        <v>0</v>
      </c>
      <c r="F406" s="163">
        <f t="shared" si="38"/>
        <v>0</v>
      </c>
      <c r="G406" s="122">
        <v>26544.57</v>
      </c>
      <c r="H406" s="122">
        <v>100000</v>
      </c>
      <c r="I406" s="122">
        <v>0</v>
      </c>
      <c r="J406" s="122">
        <v>0</v>
      </c>
    </row>
    <row r="407" spans="1:10" hidden="1" x14ac:dyDescent="0.25">
      <c r="A407" s="21">
        <v>922</v>
      </c>
      <c r="B407" s="22"/>
      <c r="C407" s="15"/>
      <c r="D407" s="15" t="s">
        <v>179</v>
      </c>
      <c r="E407" s="149">
        <v>0</v>
      </c>
      <c r="F407" s="161">
        <f t="shared" si="38"/>
        <v>0</v>
      </c>
      <c r="G407" s="120">
        <v>26544.57</v>
      </c>
      <c r="H407" s="120">
        <v>100000</v>
      </c>
      <c r="I407" s="120">
        <v>0</v>
      </c>
      <c r="J407" s="120">
        <v>0</v>
      </c>
    </row>
    <row r="408" spans="1:10" hidden="1" x14ac:dyDescent="0.25">
      <c r="A408" s="21"/>
      <c r="B408" s="22">
        <v>9221</v>
      </c>
      <c r="C408" s="15"/>
      <c r="D408" s="15" t="s">
        <v>148</v>
      </c>
      <c r="E408" s="149">
        <v>0</v>
      </c>
      <c r="F408" s="161">
        <f t="shared" si="38"/>
        <v>0</v>
      </c>
      <c r="G408" s="120">
        <v>26544.57</v>
      </c>
      <c r="H408" s="120">
        <v>100000</v>
      </c>
      <c r="I408" s="120">
        <v>0</v>
      </c>
      <c r="J408" s="120">
        <v>0</v>
      </c>
    </row>
    <row r="409" spans="1:10" ht="25.5" hidden="1" x14ac:dyDescent="0.25">
      <c r="A409" s="46" t="s">
        <v>104</v>
      </c>
      <c r="B409" s="47"/>
      <c r="C409" s="45"/>
      <c r="D409" s="45" t="s">
        <v>149</v>
      </c>
      <c r="E409" s="150">
        <v>36119.660000000003</v>
      </c>
      <c r="F409" s="162">
        <f t="shared" si="38"/>
        <v>4793.9027141814322</v>
      </c>
      <c r="G409" s="121">
        <v>2654.46</v>
      </c>
      <c r="H409" s="121">
        <v>3000</v>
      </c>
      <c r="I409" s="121">
        <v>3000</v>
      </c>
      <c r="J409" s="121">
        <v>3000</v>
      </c>
    </row>
    <row r="410" spans="1:10" ht="25.5" hidden="1" customHeight="1" x14ac:dyDescent="0.25">
      <c r="A410" s="26">
        <v>6</v>
      </c>
      <c r="B410" s="27"/>
      <c r="C410" s="16"/>
      <c r="D410" s="16" t="s">
        <v>18</v>
      </c>
      <c r="E410" s="149">
        <v>36119.660000000003</v>
      </c>
      <c r="F410" s="161">
        <f t="shared" si="38"/>
        <v>4793.9027141814322</v>
      </c>
      <c r="G410" s="120">
        <v>2654.46</v>
      </c>
      <c r="H410" s="120">
        <v>3000</v>
      </c>
      <c r="I410" s="120">
        <v>3000</v>
      </c>
      <c r="J410" s="120">
        <v>3000</v>
      </c>
    </row>
    <row r="411" spans="1:10" ht="42.75" hidden="1" customHeight="1" x14ac:dyDescent="0.25">
      <c r="A411" s="165">
        <v>65</v>
      </c>
      <c r="B411" s="166"/>
      <c r="C411" s="38"/>
      <c r="D411" s="38" t="s">
        <v>174</v>
      </c>
      <c r="E411" s="151">
        <v>36119.660000000003</v>
      </c>
      <c r="F411" s="163">
        <f t="shared" ref="F411:F464" si="42">E411/7.5345</f>
        <v>4793.9027141814322</v>
      </c>
      <c r="G411" s="122">
        <v>2654.46</v>
      </c>
      <c r="H411" s="122">
        <v>3000</v>
      </c>
      <c r="I411" s="122">
        <v>3000</v>
      </c>
      <c r="J411" s="122">
        <v>3000</v>
      </c>
    </row>
    <row r="412" spans="1:10" ht="30.75" hidden="1" customHeight="1" x14ac:dyDescent="0.25">
      <c r="A412" s="26">
        <v>652</v>
      </c>
      <c r="B412" s="27"/>
      <c r="C412" s="16"/>
      <c r="D412" s="16" t="s">
        <v>175</v>
      </c>
      <c r="E412" s="149">
        <v>36119.660000000003</v>
      </c>
      <c r="F412" s="161">
        <f t="shared" si="42"/>
        <v>4793.9027141814322</v>
      </c>
      <c r="G412" s="120">
        <v>2654.46</v>
      </c>
      <c r="H412" s="120">
        <v>3000</v>
      </c>
      <c r="I412" s="120">
        <v>3000</v>
      </c>
      <c r="J412" s="120">
        <v>3000</v>
      </c>
    </row>
    <row r="413" spans="1:10" ht="25.5" hidden="1" x14ac:dyDescent="0.25">
      <c r="A413" s="21"/>
      <c r="B413" s="22">
        <v>6526</v>
      </c>
      <c r="C413" s="15"/>
      <c r="D413" s="15" t="s">
        <v>65</v>
      </c>
      <c r="E413" s="149">
        <v>36119.660000000003</v>
      </c>
      <c r="F413" s="161">
        <f t="shared" si="42"/>
        <v>4793.9027141814322</v>
      </c>
      <c r="G413" s="120">
        <v>2654.46</v>
      </c>
      <c r="H413" s="120">
        <v>3000</v>
      </c>
      <c r="I413" s="120">
        <v>3000</v>
      </c>
      <c r="J413" s="120">
        <v>3000</v>
      </c>
    </row>
    <row r="414" spans="1:10" hidden="1" x14ac:dyDescent="0.25">
      <c r="A414" s="46" t="s">
        <v>107</v>
      </c>
      <c r="B414" s="47"/>
      <c r="C414" s="45"/>
      <c r="D414" s="45" t="s">
        <v>108</v>
      </c>
      <c r="E414" s="150">
        <v>12807868.539999999</v>
      </c>
      <c r="F414" s="162">
        <f t="shared" si="42"/>
        <v>1699896.2824341361</v>
      </c>
      <c r="G414" s="121">
        <v>1714380.51</v>
      </c>
      <c r="H414" s="121">
        <v>1853300</v>
      </c>
      <c r="I414" s="121">
        <v>1853300</v>
      </c>
      <c r="J414" s="121">
        <v>1853300</v>
      </c>
    </row>
    <row r="415" spans="1:10" ht="33.75" hidden="1" customHeight="1" x14ac:dyDescent="0.25">
      <c r="A415" s="26">
        <v>6</v>
      </c>
      <c r="B415" s="27"/>
      <c r="C415" s="16"/>
      <c r="D415" s="16" t="s">
        <v>171</v>
      </c>
      <c r="E415" s="149">
        <f>SUM(E416+E426+E429)</f>
        <v>12807868.539999999</v>
      </c>
      <c r="F415" s="161">
        <f t="shared" si="42"/>
        <v>1699896.2824341361</v>
      </c>
      <c r="G415" s="120">
        <v>1714380.51</v>
      </c>
      <c r="H415" s="120">
        <v>1853300</v>
      </c>
      <c r="I415" s="120">
        <v>1853300</v>
      </c>
      <c r="J415" s="120">
        <v>1853300</v>
      </c>
    </row>
    <row r="416" spans="1:10" ht="48.75" hidden="1" customHeight="1" x14ac:dyDescent="0.25">
      <c r="A416" s="165">
        <v>63</v>
      </c>
      <c r="B416" s="166"/>
      <c r="C416" s="38"/>
      <c r="D416" s="38" t="s">
        <v>180</v>
      </c>
      <c r="E416" s="151">
        <f>SUM(E417+E419+E421+E424)</f>
        <v>12787900.119999999</v>
      </c>
      <c r="F416" s="163">
        <f t="shared" si="42"/>
        <v>1697246.0176521332</v>
      </c>
      <c r="G416" s="122">
        <f>SUM(G417+G421+G424)</f>
        <v>1714380.5100000002</v>
      </c>
      <c r="H416" s="122">
        <v>1853300</v>
      </c>
      <c r="I416" s="122">
        <v>1853300</v>
      </c>
      <c r="J416" s="122">
        <v>1853300</v>
      </c>
    </row>
    <row r="417" spans="1:10" ht="38.25" hidden="1" x14ac:dyDescent="0.25">
      <c r="A417" s="26">
        <v>632</v>
      </c>
      <c r="B417" s="27"/>
      <c r="C417" s="16"/>
      <c r="D417" s="16" t="s">
        <v>181</v>
      </c>
      <c r="E417" s="149">
        <v>424108.35</v>
      </c>
      <c r="F417" s="161">
        <f t="shared" si="42"/>
        <v>56288.851284093165</v>
      </c>
      <c r="G417" s="120">
        <v>53089.120000000003</v>
      </c>
      <c r="H417" s="120">
        <v>50000</v>
      </c>
      <c r="I417" s="120">
        <v>50000</v>
      </c>
      <c r="J417" s="120">
        <v>50000</v>
      </c>
    </row>
    <row r="418" spans="1:10" ht="25.5" hidden="1" x14ac:dyDescent="0.25">
      <c r="A418" s="21"/>
      <c r="B418" s="22">
        <v>6323</v>
      </c>
      <c r="C418" s="15"/>
      <c r="D418" s="15" t="s">
        <v>150</v>
      </c>
      <c r="E418" s="149">
        <v>424108.35</v>
      </c>
      <c r="F418" s="161">
        <f t="shared" si="42"/>
        <v>56288.851284093165</v>
      </c>
      <c r="G418" s="120">
        <v>53089.120000000003</v>
      </c>
      <c r="H418" s="120">
        <v>50000</v>
      </c>
      <c r="I418" s="120">
        <v>50000</v>
      </c>
      <c r="J418" s="120">
        <v>50000</v>
      </c>
    </row>
    <row r="419" spans="1:10" ht="38.25" hidden="1" customHeight="1" x14ac:dyDescent="0.25">
      <c r="A419" s="117">
        <v>633</v>
      </c>
      <c r="B419" s="118"/>
      <c r="C419" s="119"/>
      <c r="D419" s="119" t="s">
        <v>232</v>
      </c>
      <c r="E419" s="149">
        <v>59410.27</v>
      </c>
      <c r="F419" s="161">
        <f t="shared" si="42"/>
        <v>7885.0978830712047</v>
      </c>
      <c r="G419" s="120">
        <v>0</v>
      </c>
      <c r="H419" s="97">
        <v>3000</v>
      </c>
      <c r="I419" s="97">
        <v>3000</v>
      </c>
      <c r="J419" s="97">
        <v>3000</v>
      </c>
    </row>
    <row r="420" spans="1:10" ht="33" hidden="1" customHeight="1" x14ac:dyDescent="0.25">
      <c r="A420" s="117"/>
      <c r="B420" s="118">
        <v>6331</v>
      </c>
      <c r="C420" s="119"/>
      <c r="D420" s="119" t="s">
        <v>231</v>
      </c>
      <c r="E420" s="149">
        <v>59410.27</v>
      </c>
      <c r="F420" s="161">
        <f t="shared" si="42"/>
        <v>7885.0978830712047</v>
      </c>
      <c r="G420" s="120">
        <v>0</v>
      </c>
      <c r="H420" s="97">
        <v>3000</v>
      </c>
      <c r="I420" s="97">
        <v>3000</v>
      </c>
      <c r="J420" s="97">
        <v>3000</v>
      </c>
    </row>
    <row r="421" spans="1:10" ht="35.25" hidden="1" customHeight="1" x14ac:dyDescent="0.25">
      <c r="A421" s="21">
        <v>636</v>
      </c>
      <c r="B421" s="22"/>
      <c r="C421" s="15"/>
      <c r="D421" s="15" t="s">
        <v>182</v>
      </c>
      <c r="E421" s="149">
        <f>SUM(E422:E423)</f>
        <v>12022825.779999999</v>
      </c>
      <c r="F421" s="161">
        <f t="shared" si="42"/>
        <v>1595703.2026013669</v>
      </c>
      <c r="G421" s="120">
        <v>1608202.27</v>
      </c>
      <c r="H421" s="120">
        <v>1796300</v>
      </c>
      <c r="I421" s="120">
        <v>1796300</v>
      </c>
      <c r="J421" s="120">
        <v>1796300</v>
      </c>
    </row>
    <row r="422" spans="1:10" ht="36" hidden="1" customHeight="1" x14ac:dyDescent="0.25">
      <c r="A422" s="21"/>
      <c r="B422" s="22">
        <v>6361</v>
      </c>
      <c r="C422" s="15"/>
      <c r="D422" s="15" t="s">
        <v>151</v>
      </c>
      <c r="E422" s="149">
        <v>12015825.779999999</v>
      </c>
      <c r="F422" s="161">
        <f t="shared" si="42"/>
        <v>1594774.1429424644</v>
      </c>
      <c r="G422" s="120">
        <v>1608202.27</v>
      </c>
      <c r="H422" s="120">
        <v>1796300</v>
      </c>
      <c r="I422" s="120">
        <v>1796300</v>
      </c>
      <c r="J422" s="120">
        <v>1796300</v>
      </c>
    </row>
    <row r="423" spans="1:10" ht="38.25" hidden="1" x14ac:dyDescent="0.25">
      <c r="A423" s="21"/>
      <c r="B423" s="22">
        <v>6362</v>
      </c>
      <c r="C423" s="15"/>
      <c r="D423" s="15" t="s">
        <v>194</v>
      </c>
      <c r="E423" s="149">
        <v>7000</v>
      </c>
      <c r="F423" s="161">
        <f t="shared" si="42"/>
        <v>929.05965890238235</v>
      </c>
      <c r="G423" s="120">
        <v>0</v>
      </c>
      <c r="H423" s="120">
        <v>0</v>
      </c>
      <c r="I423" s="120">
        <v>0</v>
      </c>
      <c r="J423" s="120">
        <v>0</v>
      </c>
    </row>
    <row r="424" spans="1:10" ht="25.5" hidden="1" x14ac:dyDescent="0.25">
      <c r="A424" s="21">
        <v>638</v>
      </c>
      <c r="B424" s="22"/>
      <c r="C424" s="15"/>
      <c r="D424" s="15" t="s">
        <v>183</v>
      </c>
      <c r="E424" s="149">
        <v>281555.71999999997</v>
      </c>
      <c r="F424" s="161">
        <f t="shared" si="42"/>
        <v>37368.865883602091</v>
      </c>
      <c r="G424" s="120">
        <v>53089.120000000003</v>
      </c>
      <c r="H424" s="120">
        <v>4000</v>
      </c>
      <c r="I424" s="120">
        <v>4000</v>
      </c>
      <c r="J424" s="120">
        <v>4000</v>
      </c>
    </row>
    <row r="425" spans="1:10" ht="25.5" hidden="1" x14ac:dyDescent="0.25">
      <c r="A425" s="21"/>
      <c r="B425" s="22">
        <v>6381</v>
      </c>
      <c r="C425" s="15"/>
      <c r="D425" s="15" t="s">
        <v>152</v>
      </c>
      <c r="E425" s="149">
        <v>281555.71999999997</v>
      </c>
      <c r="F425" s="161">
        <f t="shared" si="42"/>
        <v>37368.865883602091</v>
      </c>
      <c r="G425" s="120">
        <v>53089.120000000003</v>
      </c>
      <c r="H425" s="120">
        <v>4000</v>
      </c>
      <c r="I425" s="120">
        <v>4000</v>
      </c>
      <c r="J425" s="120">
        <v>4000</v>
      </c>
    </row>
    <row r="426" spans="1:10" ht="41.25" hidden="1" customHeight="1" x14ac:dyDescent="0.25">
      <c r="A426" s="165">
        <v>65</v>
      </c>
      <c r="B426" s="166"/>
      <c r="C426" s="38"/>
      <c r="D426" s="38" t="s">
        <v>174</v>
      </c>
      <c r="E426" s="151">
        <v>417.42</v>
      </c>
      <c r="F426" s="163">
        <f t="shared" si="42"/>
        <v>55.401154688433209</v>
      </c>
      <c r="G426" s="122">
        <v>0</v>
      </c>
      <c r="H426" s="122">
        <v>0</v>
      </c>
      <c r="I426" s="122">
        <v>0</v>
      </c>
      <c r="J426" s="122">
        <v>0</v>
      </c>
    </row>
    <row r="427" spans="1:10" hidden="1" x14ac:dyDescent="0.25">
      <c r="A427" s="138">
        <v>652</v>
      </c>
      <c r="B427" s="139"/>
      <c r="C427" s="140"/>
      <c r="D427" s="140" t="s">
        <v>175</v>
      </c>
      <c r="E427" s="149">
        <v>417.42</v>
      </c>
      <c r="F427" s="161">
        <f t="shared" si="42"/>
        <v>55.401154688433209</v>
      </c>
      <c r="G427" s="120">
        <v>0</v>
      </c>
      <c r="H427" s="120">
        <v>0</v>
      </c>
      <c r="I427" s="120">
        <v>0</v>
      </c>
      <c r="J427" s="120">
        <v>0</v>
      </c>
    </row>
    <row r="428" spans="1:10" hidden="1" x14ac:dyDescent="0.25">
      <c r="A428" s="138"/>
      <c r="B428" s="139">
        <v>6526</v>
      </c>
      <c r="C428" s="140"/>
      <c r="D428" s="140" t="s">
        <v>146</v>
      </c>
      <c r="E428" s="149">
        <v>417.42</v>
      </c>
      <c r="F428" s="161">
        <f t="shared" si="42"/>
        <v>55.401154688433209</v>
      </c>
      <c r="G428" s="120">
        <v>0</v>
      </c>
      <c r="H428" s="120">
        <v>0</v>
      </c>
      <c r="I428" s="120">
        <v>0</v>
      </c>
      <c r="J428" s="120">
        <v>0</v>
      </c>
    </row>
    <row r="429" spans="1:10" ht="27" hidden="1" customHeight="1" x14ac:dyDescent="0.25">
      <c r="A429" s="165">
        <v>66</v>
      </c>
      <c r="B429" s="166"/>
      <c r="C429" s="38"/>
      <c r="D429" s="38" t="s">
        <v>176</v>
      </c>
      <c r="E429" s="151">
        <v>19551</v>
      </c>
      <c r="F429" s="163">
        <f t="shared" si="42"/>
        <v>2594.8636273143538</v>
      </c>
      <c r="G429" s="122">
        <v>0</v>
      </c>
      <c r="H429" s="122">
        <v>0</v>
      </c>
      <c r="I429" s="122">
        <v>0</v>
      </c>
      <c r="J429" s="122">
        <v>0</v>
      </c>
    </row>
    <row r="430" spans="1:10" hidden="1" x14ac:dyDescent="0.25">
      <c r="A430" s="138">
        <v>661</v>
      </c>
      <c r="B430" s="139"/>
      <c r="C430" s="140"/>
      <c r="D430" s="140" t="s">
        <v>176</v>
      </c>
      <c r="E430" s="149">
        <v>19551</v>
      </c>
      <c r="F430" s="161">
        <f t="shared" si="42"/>
        <v>2594.8636273143538</v>
      </c>
      <c r="G430" s="120">
        <v>0</v>
      </c>
      <c r="H430" s="97">
        <v>0</v>
      </c>
      <c r="I430" s="97">
        <v>0</v>
      </c>
      <c r="J430" s="97">
        <v>0</v>
      </c>
    </row>
    <row r="431" spans="1:10" hidden="1" x14ac:dyDescent="0.25">
      <c r="A431" s="138"/>
      <c r="B431" s="139">
        <v>6615</v>
      </c>
      <c r="C431" s="140"/>
      <c r="D431" s="140" t="s">
        <v>147</v>
      </c>
      <c r="E431" s="149">
        <v>19551</v>
      </c>
      <c r="F431" s="161">
        <f t="shared" si="42"/>
        <v>2594.8636273143538</v>
      </c>
      <c r="G431" s="120">
        <v>0</v>
      </c>
      <c r="H431" s="97">
        <v>0</v>
      </c>
      <c r="I431" s="97">
        <v>0</v>
      </c>
      <c r="J431" s="97">
        <v>0</v>
      </c>
    </row>
    <row r="432" spans="1:10" ht="30.75" hidden="1" customHeight="1" x14ac:dyDescent="0.25">
      <c r="A432" s="46" t="s">
        <v>138</v>
      </c>
      <c r="B432" s="47"/>
      <c r="C432" s="45"/>
      <c r="D432" s="45" t="s">
        <v>139</v>
      </c>
      <c r="E432" s="150">
        <v>2126834.2000000002</v>
      </c>
      <c r="F432" s="162">
        <f t="shared" si="42"/>
        <v>282279.40805627446</v>
      </c>
      <c r="G432" s="121">
        <v>782530.08</v>
      </c>
      <c r="H432" s="121">
        <v>4000</v>
      </c>
      <c r="I432" s="121">
        <v>4000</v>
      </c>
      <c r="J432" s="121">
        <v>4000</v>
      </c>
    </row>
    <row r="433" spans="1:10" ht="29.25" hidden="1" customHeight="1" x14ac:dyDescent="0.25">
      <c r="A433" s="21">
        <v>6</v>
      </c>
      <c r="B433" s="22"/>
      <c r="C433" s="15"/>
      <c r="D433" s="15" t="s">
        <v>171</v>
      </c>
      <c r="E433" s="149">
        <v>2126834.2000000002</v>
      </c>
      <c r="F433" s="161">
        <f t="shared" si="42"/>
        <v>282279.40805627446</v>
      </c>
      <c r="G433" s="120">
        <v>782530.08</v>
      </c>
      <c r="H433" s="120">
        <v>4000</v>
      </c>
      <c r="I433" s="120">
        <v>4000</v>
      </c>
      <c r="J433" s="120">
        <v>4000</v>
      </c>
    </row>
    <row r="434" spans="1:10" ht="46.5" hidden="1" customHeight="1" x14ac:dyDescent="0.25">
      <c r="A434" s="165">
        <v>63</v>
      </c>
      <c r="B434" s="166"/>
      <c r="C434" s="38"/>
      <c r="D434" s="38" t="s">
        <v>180</v>
      </c>
      <c r="E434" s="151">
        <v>2126834.2000000002</v>
      </c>
      <c r="F434" s="163">
        <f t="shared" si="42"/>
        <v>282279.40805627446</v>
      </c>
      <c r="G434" s="122">
        <f>SUM(G435+G437)</f>
        <v>782530.08000000007</v>
      </c>
      <c r="H434" s="122">
        <v>4000</v>
      </c>
      <c r="I434" s="122">
        <v>4000</v>
      </c>
      <c r="J434" s="122">
        <v>4000</v>
      </c>
    </row>
    <row r="435" spans="1:10" ht="25.5" hidden="1" x14ac:dyDescent="0.25">
      <c r="A435" s="21">
        <v>638</v>
      </c>
      <c r="B435" s="22"/>
      <c r="C435" s="15"/>
      <c r="D435" s="15" t="s">
        <v>183</v>
      </c>
      <c r="E435" s="149">
        <v>0</v>
      </c>
      <c r="F435" s="161">
        <f t="shared" si="42"/>
        <v>0</v>
      </c>
      <c r="G435" s="120">
        <v>3981.68</v>
      </c>
      <c r="H435" s="120">
        <v>4000</v>
      </c>
      <c r="I435" s="120">
        <v>4000</v>
      </c>
      <c r="J435" s="120">
        <v>4000</v>
      </c>
    </row>
    <row r="436" spans="1:10" ht="25.5" hidden="1" x14ac:dyDescent="0.25">
      <c r="A436" s="21"/>
      <c r="B436" s="22">
        <v>6381</v>
      </c>
      <c r="C436" s="15"/>
      <c r="D436" s="15" t="s">
        <v>152</v>
      </c>
      <c r="E436" s="149">
        <v>0</v>
      </c>
      <c r="F436" s="161">
        <f t="shared" si="42"/>
        <v>0</v>
      </c>
      <c r="G436" s="120">
        <v>3981.68</v>
      </c>
      <c r="H436" s="120">
        <v>4000</v>
      </c>
      <c r="I436" s="120">
        <v>4000</v>
      </c>
      <c r="J436" s="120">
        <v>4000</v>
      </c>
    </row>
    <row r="437" spans="1:10" ht="25.5" hidden="1" x14ac:dyDescent="0.25">
      <c r="A437" s="21">
        <v>639</v>
      </c>
      <c r="B437" s="22"/>
      <c r="C437" s="15"/>
      <c r="D437" s="15" t="s">
        <v>184</v>
      </c>
      <c r="E437" s="149">
        <v>2126834.2000000002</v>
      </c>
      <c r="F437" s="161">
        <f t="shared" si="42"/>
        <v>282279.40805627446</v>
      </c>
      <c r="G437" s="120">
        <v>778548.4</v>
      </c>
      <c r="H437" s="120">
        <v>0</v>
      </c>
      <c r="I437" s="120">
        <v>0</v>
      </c>
      <c r="J437" s="120">
        <v>0</v>
      </c>
    </row>
    <row r="438" spans="1:10" ht="51" hidden="1" x14ac:dyDescent="0.25">
      <c r="A438" s="21"/>
      <c r="B438" s="22">
        <v>6393</v>
      </c>
      <c r="C438" s="15"/>
      <c r="D438" s="15" t="s">
        <v>153</v>
      </c>
      <c r="E438" s="149">
        <v>2126834.2000000002</v>
      </c>
      <c r="F438" s="161">
        <f t="shared" si="42"/>
        <v>282279.40805627446</v>
      </c>
      <c r="G438" s="120">
        <v>778548.4</v>
      </c>
      <c r="H438" s="120">
        <v>0</v>
      </c>
      <c r="I438" s="120">
        <v>0</v>
      </c>
      <c r="J438" s="120">
        <v>0</v>
      </c>
    </row>
    <row r="439" spans="1:10" ht="44.25" hidden="1" customHeight="1" x14ac:dyDescent="0.25">
      <c r="A439" s="167">
        <v>65</v>
      </c>
      <c r="B439" s="166"/>
      <c r="C439" s="38"/>
      <c r="D439" s="38" t="s">
        <v>174</v>
      </c>
      <c r="E439" s="151">
        <v>0</v>
      </c>
      <c r="F439" s="163">
        <f t="shared" si="42"/>
        <v>0</v>
      </c>
      <c r="G439" s="122">
        <v>0</v>
      </c>
      <c r="H439" s="129">
        <v>0</v>
      </c>
      <c r="I439" s="168">
        <v>0</v>
      </c>
      <c r="J439" s="168">
        <v>0</v>
      </c>
    </row>
    <row r="440" spans="1:10" hidden="1" x14ac:dyDescent="0.25">
      <c r="A440" s="21">
        <v>652</v>
      </c>
      <c r="B440" s="22"/>
      <c r="C440" s="15"/>
      <c r="D440" s="15" t="s">
        <v>175</v>
      </c>
      <c r="E440" s="149">
        <v>0</v>
      </c>
      <c r="F440" s="161">
        <f t="shared" si="42"/>
        <v>0</v>
      </c>
      <c r="G440" s="120">
        <v>0</v>
      </c>
      <c r="H440" s="120">
        <v>0</v>
      </c>
      <c r="I440" s="120">
        <v>0</v>
      </c>
      <c r="J440" s="120">
        <v>0</v>
      </c>
    </row>
    <row r="441" spans="1:10" hidden="1" x14ac:dyDescent="0.25">
      <c r="A441" s="21"/>
      <c r="B441" s="22">
        <v>6526</v>
      </c>
      <c r="C441" s="15"/>
      <c r="D441" s="15" t="s">
        <v>146</v>
      </c>
      <c r="E441" s="149">
        <v>0</v>
      </c>
      <c r="F441" s="161">
        <f t="shared" si="42"/>
        <v>0</v>
      </c>
      <c r="G441" s="120">
        <v>0</v>
      </c>
      <c r="H441" s="120">
        <v>0</v>
      </c>
      <c r="I441" s="120">
        <v>0</v>
      </c>
      <c r="J441" s="120">
        <v>0</v>
      </c>
    </row>
    <row r="442" spans="1:10" ht="23.25" hidden="1" customHeight="1" x14ac:dyDescent="0.25">
      <c r="A442" s="46" t="s">
        <v>112</v>
      </c>
      <c r="B442" s="47"/>
      <c r="C442" s="45"/>
      <c r="D442" s="45" t="s">
        <v>113</v>
      </c>
      <c r="E442" s="150">
        <v>99500</v>
      </c>
      <c r="F442" s="162">
        <f t="shared" si="42"/>
        <v>13205.919437255292</v>
      </c>
      <c r="G442" s="121">
        <v>2654.46</v>
      </c>
      <c r="H442" s="121">
        <v>3500</v>
      </c>
      <c r="I442" s="121">
        <v>3500</v>
      </c>
      <c r="J442" s="121">
        <v>3500</v>
      </c>
    </row>
    <row r="443" spans="1:10" hidden="1" x14ac:dyDescent="0.25">
      <c r="A443" s="26">
        <v>6</v>
      </c>
      <c r="B443" s="27"/>
      <c r="C443" s="16"/>
      <c r="D443" s="16" t="s">
        <v>171</v>
      </c>
      <c r="E443" s="149">
        <f>SUM(E444+E447)</f>
        <v>99500</v>
      </c>
      <c r="F443" s="161">
        <f t="shared" si="42"/>
        <v>13205.919437255292</v>
      </c>
      <c r="G443" s="120">
        <v>2654.46</v>
      </c>
      <c r="H443" s="120">
        <v>3500</v>
      </c>
      <c r="I443" s="120">
        <v>3500</v>
      </c>
      <c r="J443" s="120">
        <v>3500</v>
      </c>
    </row>
    <row r="444" spans="1:10" ht="33" hidden="1" customHeight="1" x14ac:dyDescent="0.25">
      <c r="A444" s="165">
        <v>65</v>
      </c>
      <c r="B444" s="166"/>
      <c r="C444" s="38"/>
      <c r="D444" s="38" t="s">
        <v>174</v>
      </c>
      <c r="E444" s="151">
        <v>80000</v>
      </c>
      <c r="F444" s="163">
        <f t="shared" si="42"/>
        <v>10617.824673170084</v>
      </c>
      <c r="G444" s="122">
        <v>0</v>
      </c>
      <c r="H444" s="129">
        <v>3000</v>
      </c>
      <c r="I444" s="129">
        <v>3000</v>
      </c>
      <c r="J444" s="129">
        <v>3000</v>
      </c>
    </row>
    <row r="445" spans="1:10" ht="30" hidden="1" customHeight="1" x14ac:dyDescent="0.25">
      <c r="A445" s="26">
        <v>652</v>
      </c>
      <c r="B445" s="27"/>
      <c r="C445" s="16"/>
      <c r="D445" s="16" t="s">
        <v>175</v>
      </c>
      <c r="E445" s="149">
        <v>80000</v>
      </c>
      <c r="F445" s="161">
        <f t="shared" si="42"/>
        <v>10617.824673170084</v>
      </c>
      <c r="G445" s="120">
        <v>0</v>
      </c>
      <c r="H445" s="97">
        <v>3000</v>
      </c>
      <c r="I445" s="97">
        <v>3000</v>
      </c>
      <c r="J445" s="97">
        <v>3000</v>
      </c>
    </row>
    <row r="446" spans="1:10" hidden="1" x14ac:dyDescent="0.25">
      <c r="A446" s="21"/>
      <c r="B446" s="22">
        <v>6526</v>
      </c>
      <c r="C446" s="15"/>
      <c r="D446" s="15" t="s">
        <v>146</v>
      </c>
      <c r="E446" s="149">
        <v>80000</v>
      </c>
      <c r="F446" s="161">
        <f t="shared" si="42"/>
        <v>10617.824673170084</v>
      </c>
      <c r="G446" s="120">
        <v>0</v>
      </c>
      <c r="H446" s="120">
        <v>3000</v>
      </c>
      <c r="I446" s="120">
        <v>3000</v>
      </c>
      <c r="J446" s="120">
        <v>3000</v>
      </c>
    </row>
    <row r="447" spans="1:10" ht="30" hidden="1" customHeight="1" x14ac:dyDescent="0.25">
      <c r="A447" s="165">
        <v>66</v>
      </c>
      <c r="B447" s="166"/>
      <c r="C447" s="38"/>
      <c r="D447" s="38" t="s">
        <v>176</v>
      </c>
      <c r="E447" s="151">
        <v>19500</v>
      </c>
      <c r="F447" s="163">
        <f t="shared" si="42"/>
        <v>2588.0947640852078</v>
      </c>
      <c r="G447" s="122">
        <v>2654.46</v>
      </c>
      <c r="H447" s="122">
        <v>500</v>
      </c>
      <c r="I447" s="122">
        <v>500</v>
      </c>
      <c r="J447" s="122">
        <v>500</v>
      </c>
    </row>
    <row r="448" spans="1:10" ht="25.5" hidden="1" x14ac:dyDescent="0.25">
      <c r="A448" s="21">
        <v>663</v>
      </c>
      <c r="B448" s="22"/>
      <c r="C448" s="15"/>
      <c r="D448" s="15" t="s">
        <v>185</v>
      </c>
      <c r="E448" s="149">
        <v>19500</v>
      </c>
      <c r="F448" s="161">
        <f t="shared" si="42"/>
        <v>2588.0947640852078</v>
      </c>
      <c r="G448" s="120">
        <v>2654.46</v>
      </c>
      <c r="H448" s="120">
        <v>500</v>
      </c>
      <c r="I448" s="120">
        <v>500</v>
      </c>
      <c r="J448" s="120">
        <v>500</v>
      </c>
    </row>
    <row r="449" spans="1:10" hidden="1" x14ac:dyDescent="0.25">
      <c r="A449" s="21"/>
      <c r="B449" s="22">
        <v>6631</v>
      </c>
      <c r="C449" s="15"/>
      <c r="D449" s="15" t="s">
        <v>154</v>
      </c>
      <c r="E449" s="149">
        <v>19500</v>
      </c>
      <c r="F449" s="161">
        <f t="shared" si="42"/>
        <v>2588.0947640852078</v>
      </c>
      <c r="G449" s="120">
        <v>2654.46</v>
      </c>
      <c r="H449" s="120">
        <v>500</v>
      </c>
      <c r="I449" s="120">
        <v>500</v>
      </c>
      <c r="J449" s="120">
        <v>500</v>
      </c>
    </row>
    <row r="450" spans="1:10" ht="33" hidden="1" customHeight="1" x14ac:dyDescent="0.25">
      <c r="A450" s="46" t="s">
        <v>93</v>
      </c>
      <c r="B450" s="47"/>
      <c r="C450" s="45"/>
      <c r="D450" s="45" t="s">
        <v>81</v>
      </c>
      <c r="E450" s="150">
        <v>93433.52</v>
      </c>
      <c r="F450" s="162">
        <f t="shared" si="42"/>
        <v>12400.759174464132</v>
      </c>
      <c r="G450" s="121">
        <v>5395.08</v>
      </c>
      <c r="H450" s="121">
        <v>22547</v>
      </c>
      <c r="I450" s="121">
        <v>22547</v>
      </c>
      <c r="J450" s="121">
        <v>22547</v>
      </c>
    </row>
    <row r="451" spans="1:10" hidden="1" x14ac:dyDescent="0.25">
      <c r="A451" s="21">
        <v>6</v>
      </c>
      <c r="B451" s="22"/>
      <c r="C451" s="15"/>
      <c r="D451" s="15" t="s">
        <v>18</v>
      </c>
      <c r="E451" s="149">
        <v>93433.52</v>
      </c>
      <c r="F451" s="161">
        <f t="shared" si="42"/>
        <v>12400.759174464132</v>
      </c>
      <c r="G451" s="120">
        <v>5395.08</v>
      </c>
      <c r="H451" s="120">
        <v>22547</v>
      </c>
      <c r="I451" s="120">
        <v>22547</v>
      </c>
      <c r="J451" s="120">
        <v>22547</v>
      </c>
    </row>
    <row r="452" spans="1:10" ht="28.5" hidden="1" customHeight="1" x14ac:dyDescent="0.25">
      <c r="A452" s="165">
        <v>67</v>
      </c>
      <c r="B452" s="166"/>
      <c r="C452" s="38"/>
      <c r="D452" s="38" t="s">
        <v>209</v>
      </c>
      <c r="E452" s="151">
        <v>93433.52</v>
      </c>
      <c r="F452" s="164">
        <f t="shared" si="42"/>
        <v>12400.759174464132</v>
      </c>
      <c r="G452" s="122">
        <v>5395.08</v>
      </c>
      <c r="H452" s="122">
        <v>22547</v>
      </c>
      <c r="I452" s="122">
        <v>22547</v>
      </c>
      <c r="J452" s="122">
        <v>22547</v>
      </c>
    </row>
    <row r="453" spans="1:10" ht="38.25" hidden="1" x14ac:dyDescent="0.25">
      <c r="A453" s="21">
        <v>671</v>
      </c>
      <c r="B453" s="22"/>
      <c r="C453" s="15"/>
      <c r="D453" s="15" t="s">
        <v>210</v>
      </c>
      <c r="E453" s="149">
        <v>93433.52</v>
      </c>
      <c r="F453" s="161">
        <f t="shared" si="42"/>
        <v>12400.759174464132</v>
      </c>
      <c r="G453" s="120">
        <v>5395.08</v>
      </c>
      <c r="H453" s="120">
        <v>22547</v>
      </c>
      <c r="I453" s="120">
        <v>22547</v>
      </c>
      <c r="J453" s="120">
        <v>22547</v>
      </c>
    </row>
    <row r="454" spans="1:10" ht="25.5" hidden="1" x14ac:dyDescent="0.25">
      <c r="A454" s="21"/>
      <c r="B454" s="22">
        <v>6711</v>
      </c>
      <c r="C454" s="15"/>
      <c r="D454" s="15" t="s">
        <v>211</v>
      </c>
      <c r="E454" s="149">
        <v>93433.52</v>
      </c>
      <c r="F454" s="161">
        <f t="shared" si="42"/>
        <v>12400.759174464132</v>
      </c>
      <c r="G454" s="120">
        <v>5395.08</v>
      </c>
      <c r="H454" s="120">
        <v>22547</v>
      </c>
      <c r="I454" s="120">
        <v>22547</v>
      </c>
      <c r="J454" s="120">
        <v>22547</v>
      </c>
    </row>
    <row r="455" spans="1:10" ht="25.5" hidden="1" x14ac:dyDescent="0.25">
      <c r="A455" s="46" t="s">
        <v>212</v>
      </c>
      <c r="B455" s="47"/>
      <c r="C455" s="45"/>
      <c r="D455" s="45" t="s">
        <v>45</v>
      </c>
      <c r="E455" s="150">
        <v>1279572.71</v>
      </c>
      <c r="F455" s="162">
        <f t="shared" si="42"/>
        <v>169828.48364191386</v>
      </c>
      <c r="G455" s="121">
        <v>148300.95000000001</v>
      </c>
      <c r="H455" s="121">
        <v>167653</v>
      </c>
      <c r="I455" s="121">
        <v>167653</v>
      </c>
      <c r="J455" s="121">
        <v>167653</v>
      </c>
    </row>
    <row r="456" spans="1:10" ht="21.75" hidden="1" customHeight="1" x14ac:dyDescent="0.25">
      <c r="A456" s="21">
        <v>6</v>
      </c>
      <c r="B456" s="22"/>
      <c r="C456" s="15"/>
      <c r="D456" s="15" t="s">
        <v>18</v>
      </c>
      <c r="E456" s="149">
        <v>1279572.71</v>
      </c>
      <c r="F456" s="161">
        <f t="shared" si="42"/>
        <v>169828.48364191386</v>
      </c>
      <c r="G456" s="120">
        <v>148300.95000000001</v>
      </c>
      <c r="H456" s="120">
        <v>167653</v>
      </c>
      <c r="I456" s="120">
        <v>167653</v>
      </c>
      <c r="J456" s="120">
        <v>167653</v>
      </c>
    </row>
    <row r="457" spans="1:10" ht="28.5" hidden="1" customHeight="1" x14ac:dyDescent="0.25">
      <c r="A457" s="165">
        <v>67</v>
      </c>
      <c r="B457" s="166"/>
      <c r="C457" s="38"/>
      <c r="D457" s="38" t="s">
        <v>209</v>
      </c>
      <c r="E457" s="153">
        <v>1279572.71</v>
      </c>
      <c r="F457" s="163">
        <f t="shared" si="42"/>
        <v>169828.48364191386</v>
      </c>
      <c r="G457" s="122">
        <v>148300.95000000001</v>
      </c>
      <c r="H457" s="122">
        <v>167653</v>
      </c>
      <c r="I457" s="122">
        <v>167653</v>
      </c>
      <c r="J457" s="122">
        <v>167653</v>
      </c>
    </row>
    <row r="458" spans="1:10" ht="38.25" hidden="1" x14ac:dyDescent="0.25">
      <c r="A458" s="21">
        <v>671</v>
      </c>
      <c r="B458" s="22"/>
      <c r="C458" s="15"/>
      <c r="D458" s="15" t="s">
        <v>210</v>
      </c>
      <c r="E458" s="149">
        <v>1279572.71</v>
      </c>
      <c r="F458" s="161">
        <f t="shared" si="42"/>
        <v>169828.48364191386</v>
      </c>
      <c r="G458" s="120">
        <v>148300.95000000001</v>
      </c>
      <c r="H458" s="120">
        <v>167653</v>
      </c>
      <c r="I458" s="120">
        <v>167653</v>
      </c>
      <c r="J458" s="120">
        <v>167653</v>
      </c>
    </row>
    <row r="459" spans="1:10" ht="25.5" hidden="1" x14ac:dyDescent="0.25">
      <c r="A459" s="21"/>
      <c r="B459" s="22">
        <v>6711</v>
      </c>
      <c r="C459" s="15"/>
      <c r="D459" s="15" t="s">
        <v>211</v>
      </c>
      <c r="E459" s="149">
        <v>1279572.71</v>
      </c>
      <c r="F459" s="161">
        <f t="shared" si="42"/>
        <v>169828.48364191386</v>
      </c>
      <c r="G459" s="120">
        <v>148300.95000000001</v>
      </c>
      <c r="H459" s="120">
        <v>167653</v>
      </c>
      <c r="I459" s="120">
        <v>167653</v>
      </c>
      <c r="J459" s="120">
        <v>167653</v>
      </c>
    </row>
    <row r="460" spans="1:10" ht="38.25" hidden="1" x14ac:dyDescent="0.25">
      <c r="A460" s="46" t="s">
        <v>127</v>
      </c>
      <c r="B460" s="47"/>
      <c r="C460" s="45"/>
      <c r="D460" s="45" t="s">
        <v>213</v>
      </c>
      <c r="E460" s="150">
        <v>58434.86</v>
      </c>
      <c r="F460" s="162">
        <f t="shared" si="42"/>
        <v>7755.6387285154951</v>
      </c>
      <c r="G460" s="121">
        <v>8826.75</v>
      </c>
      <c r="H460" s="121">
        <v>0</v>
      </c>
      <c r="I460" s="121">
        <v>0</v>
      </c>
      <c r="J460" s="121">
        <v>0</v>
      </c>
    </row>
    <row r="461" spans="1:10" ht="25.5" hidden="1" customHeight="1" x14ac:dyDescent="0.25">
      <c r="A461" s="21">
        <v>6</v>
      </c>
      <c r="B461" s="22"/>
      <c r="C461" s="15"/>
      <c r="D461" s="15" t="s">
        <v>18</v>
      </c>
      <c r="E461" s="149">
        <v>58434.86</v>
      </c>
      <c r="F461" s="161">
        <f t="shared" si="42"/>
        <v>7755.6387285154951</v>
      </c>
      <c r="G461" s="120">
        <v>8826.75</v>
      </c>
      <c r="H461" s="120">
        <v>0</v>
      </c>
      <c r="I461" s="120">
        <v>0</v>
      </c>
      <c r="J461" s="120">
        <v>0</v>
      </c>
    </row>
    <row r="462" spans="1:10" ht="25.5" hidden="1" customHeight="1" x14ac:dyDescent="0.25">
      <c r="A462" s="165">
        <v>67</v>
      </c>
      <c r="B462" s="166"/>
      <c r="C462" s="38"/>
      <c r="D462" s="38" t="s">
        <v>209</v>
      </c>
      <c r="E462" s="151">
        <v>58434.86</v>
      </c>
      <c r="F462" s="163">
        <f t="shared" si="42"/>
        <v>7755.6387285154951</v>
      </c>
      <c r="G462" s="122">
        <v>8826.75</v>
      </c>
      <c r="H462" s="122">
        <v>0</v>
      </c>
      <c r="I462" s="122">
        <v>0</v>
      </c>
      <c r="J462" s="122">
        <v>0</v>
      </c>
    </row>
    <row r="463" spans="1:10" ht="38.25" hidden="1" x14ac:dyDescent="0.25">
      <c r="A463" s="21">
        <v>671</v>
      </c>
      <c r="B463" s="22"/>
      <c r="C463" s="15"/>
      <c r="D463" s="15" t="s">
        <v>210</v>
      </c>
      <c r="E463" s="149">
        <v>58434.86</v>
      </c>
      <c r="F463" s="161">
        <f t="shared" si="42"/>
        <v>7755.6387285154951</v>
      </c>
      <c r="G463" s="120">
        <v>8826.75</v>
      </c>
      <c r="H463" s="120">
        <v>0</v>
      </c>
      <c r="I463" s="120">
        <v>0</v>
      </c>
      <c r="J463" s="120">
        <v>0</v>
      </c>
    </row>
    <row r="464" spans="1:10" ht="25.5" hidden="1" x14ac:dyDescent="0.25">
      <c r="A464" s="21"/>
      <c r="B464" s="22">
        <v>6711</v>
      </c>
      <c r="C464" s="15"/>
      <c r="D464" s="15" t="s">
        <v>211</v>
      </c>
      <c r="E464" s="149">
        <v>58434.86</v>
      </c>
      <c r="F464" s="161">
        <f t="shared" si="42"/>
        <v>7755.6387285154951</v>
      </c>
      <c r="G464" s="120">
        <v>8826.75</v>
      </c>
      <c r="H464" s="120">
        <v>0</v>
      </c>
      <c r="I464" s="120">
        <v>0</v>
      </c>
      <c r="J464" s="120">
        <v>0</v>
      </c>
    </row>
    <row r="465" ht="19.5" customHeight="1" x14ac:dyDescent="0.25"/>
  </sheetData>
  <autoFilter ref="A10:J388">
    <filterColumn colId="0" showButton="0"/>
    <filterColumn colId="1" showButton="0"/>
  </autoFilter>
  <mergeCells count="10">
    <mergeCell ref="A165:C165"/>
    <mergeCell ref="A16:C16"/>
    <mergeCell ref="A12:C12"/>
    <mergeCell ref="A13:C13"/>
    <mergeCell ref="A1:J1"/>
    <mergeCell ref="A3:J3"/>
    <mergeCell ref="A10:C10"/>
    <mergeCell ref="A14:C14"/>
    <mergeCell ref="A15:C15"/>
    <mergeCell ref="A11:C11"/>
  </mergeCells>
  <pageMargins left="0.7" right="0.7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Prihodi i rashodi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</cp:lastModifiedBy>
  <cp:lastPrinted>2023-10-13T11:56:03Z</cp:lastPrinted>
  <dcterms:created xsi:type="dcterms:W3CDTF">2022-08-12T12:51:27Z</dcterms:created>
  <dcterms:modified xsi:type="dcterms:W3CDTF">2023-10-13T12:23:13Z</dcterms:modified>
</cp:coreProperties>
</file>